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2337684\Desktop\"/>
    </mc:Choice>
  </mc:AlternateContent>
  <bookViews>
    <workbookView minimized="1" xWindow="0" yWindow="0" windowWidth="19200" windowHeight="6465" tabRatio="921"/>
  </bookViews>
  <sheets>
    <sheet name="Cover Page" sheetId="2" r:id="rId1"/>
    <sheet name="Contents" sheetId="3" r:id="rId2"/>
    <sheet name="Facility Info" sheetId="4" r:id="rId3"/>
    <sheet name="Operational Data" sheetId="6" r:id="rId4"/>
    <sheet name="Operational Summary" sheetId="5" r:id="rId5"/>
    <sheet name="Perf. Form 1" sheetId="7" r:id="rId6"/>
    <sheet name="Energy Form 1" sheetId="8" r:id="rId7"/>
    <sheet name="Permit Compliance" sheetId="9" r:id="rId8"/>
    <sheet name="Improvements" sheetId="10" r:id="rId9"/>
    <sheet name="Public Liasion" sheetId="11" r:id="rId10"/>
    <sheet name="Residue Quality " sheetId="21" r:id="rId11"/>
    <sheet name="Water" sheetId="22" r:id="rId12"/>
    <sheet name="Air Q1 (periodic)" sheetId="23" r:id="rId13"/>
    <sheet name="Air Q2 (periodic)" sheetId="32" r:id="rId14"/>
    <sheet name="Air Q3 (periodic)" sheetId="33" r:id="rId15"/>
    <sheet name="Air Q4 (periodic)" sheetId="34" r:id="rId16"/>
    <sheet name="Air (CEMS)" sheetId="24" r:id="rId17"/>
    <sheet name="HCl" sheetId="13" r:id="rId18"/>
    <sheet name="SO2" sheetId="25" r:id="rId19"/>
    <sheet name="NOx" sheetId="26" r:id="rId20"/>
    <sheet name="TOC" sheetId="27" r:id="rId21"/>
    <sheet name="Particulates" sheetId="28" r:id="rId22"/>
    <sheet name="CO 0.5hourly" sheetId="29" r:id="rId23"/>
    <sheet name="NH3" sheetId="31" r:id="rId24"/>
    <sheet name="CO 95% 10 min" sheetId="30" r:id="rId25"/>
    <sheet name="Sch 1" sheetId="35" r:id="rId26"/>
  </sheets>
  <definedNames>
    <definedName name="_xlnm.Print_Area" localSheetId="16">'Air (CEMS)'!$A$1:$M$35</definedName>
    <definedName name="_xlnm.Print_Area" localSheetId="12">'Air Q1 (periodic)'!$A$1:$J$41</definedName>
    <definedName name="_xlnm.Print_Area" localSheetId="13">'Air Q2 (periodic)'!$A$1:$J$41</definedName>
    <definedName name="_xlnm.Print_Area" localSheetId="14">'Air Q3 (periodic)'!$A$1:$J$41</definedName>
    <definedName name="_xlnm.Print_Area" localSheetId="15">'Air Q4 (periodic)'!$A$1:$J$41</definedName>
    <definedName name="_xlnm.Print_Area" localSheetId="22">'CO 0.5hourly'!$A$1:$G$52</definedName>
    <definedName name="_xlnm.Print_Area" localSheetId="24">'CO 95% 10 min'!$A$1:$H$52</definedName>
    <definedName name="_xlnm.Print_Area" localSheetId="1">Contents!$A$1:$H$47</definedName>
    <definedName name="_xlnm.Print_Area" localSheetId="0">'Cover Page'!$A$1:$J$57</definedName>
    <definedName name="_xlnm.Print_Area" localSheetId="6">'Energy Form 1'!$A$1:$I$29</definedName>
    <definedName name="_xlnm.Print_Area" localSheetId="2">'Facility Info'!$A$1:$I$54</definedName>
    <definedName name="_xlnm.Print_Area" localSheetId="17">HCl!$A$1:$G$52</definedName>
    <definedName name="_xlnm.Print_Area" localSheetId="8">Improvements!$A$1:$J$57</definedName>
    <definedName name="_xlnm.Print_Area" localSheetId="23">'NH3'!$A$1:$G$52</definedName>
    <definedName name="_xlnm.Print_Area" localSheetId="19">NOx!$A$1:$G$52</definedName>
    <definedName name="_xlnm.Print_Area" localSheetId="3">'Operational Data'!$A$1:$H$66</definedName>
    <definedName name="_xlnm.Print_Area" localSheetId="4">'Operational Summary'!$A$1:$I$52</definedName>
    <definedName name="_xlnm.Print_Area" localSheetId="21">Particulates!$A$1:$G$52</definedName>
    <definedName name="_xlnm.Print_Area" localSheetId="5">'Perf. Form 1'!$A$1:$J$56</definedName>
    <definedName name="_xlnm.Print_Area" localSheetId="7">'Permit Compliance'!$A$1:$J$35</definedName>
    <definedName name="_xlnm.Print_Area" localSheetId="9">'Public Liasion'!$A$1:$J$29</definedName>
    <definedName name="_xlnm.Print_Area" localSheetId="10">'Residue Quality '!$A$1:$G$41</definedName>
    <definedName name="_xlnm.Print_Area" localSheetId="18">'SO2'!$A$1:$G$52</definedName>
    <definedName name="_xlnm.Print_Area" localSheetId="20">TOC!$A$1:$G$52</definedName>
    <definedName name="_xlnm.Print_Area" localSheetId="11">Water!$A$1:$J$30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 i="35" l="1"/>
  <c r="A1" i="35"/>
  <c r="H39" i="35"/>
  <c r="G39" i="35"/>
  <c r="B39" i="35"/>
  <c r="A39" i="35"/>
  <c r="N49" i="30" l="1"/>
  <c r="I31" i="24" s="1"/>
  <c r="N34" i="30"/>
  <c r="G31" i="24" s="1"/>
  <c r="G8" i="30"/>
  <c r="H8" i="30"/>
  <c r="G9" i="30"/>
  <c r="H9" i="30"/>
  <c r="G10" i="30"/>
  <c r="H10" i="30"/>
  <c r="G11" i="30"/>
  <c r="H11" i="30"/>
  <c r="G12" i="30"/>
  <c r="H12" i="30"/>
  <c r="G13" i="30"/>
  <c r="H13" i="30"/>
  <c r="G14" i="30"/>
  <c r="H14" i="30"/>
  <c r="G15" i="30"/>
  <c r="H15" i="30"/>
  <c r="G16" i="30"/>
  <c r="H16" i="30"/>
  <c r="G17" i="30"/>
  <c r="H17" i="30"/>
  <c r="G18" i="30"/>
  <c r="H18" i="30"/>
  <c r="C8" i="30"/>
  <c r="D8" i="30"/>
  <c r="E8" i="30"/>
  <c r="C9" i="30"/>
  <c r="D9" i="30"/>
  <c r="E9" i="30"/>
  <c r="C10" i="30"/>
  <c r="D10" i="30"/>
  <c r="E10" i="30"/>
  <c r="C11" i="30"/>
  <c r="D11" i="30"/>
  <c r="E11" i="30"/>
  <c r="C12" i="30"/>
  <c r="D12" i="30"/>
  <c r="E12" i="30"/>
  <c r="C13" i="30"/>
  <c r="D13" i="30"/>
  <c r="E13" i="30"/>
  <c r="C14" i="30"/>
  <c r="D14" i="30"/>
  <c r="E14" i="30"/>
  <c r="C15" i="30"/>
  <c r="D15" i="30"/>
  <c r="E15" i="30"/>
  <c r="C16" i="30"/>
  <c r="D16" i="30"/>
  <c r="E16" i="30"/>
  <c r="C17" i="30"/>
  <c r="D17" i="30"/>
  <c r="E17" i="30"/>
  <c r="C18" i="30"/>
  <c r="D18" i="30"/>
  <c r="E18" i="30"/>
  <c r="H7" i="30"/>
  <c r="G7" i="30"/>
  <c r="D7" i="30"/>
  <c r="E7" i="30"/>
  <c r="C7" i="30"/>
  <c r="N19" i="30"/>
  <c r="E31" i="24" s="1"/>
  <c r="G4" i="6" l="1"/>
  <c r="E1" i="34" l="1"/>
  <c r="A1" i="34"/>
  <c r="E1" i="33" l="1"/>
  <c r="A1" i="33"/>
  <c r="E1" i="32"/>
  <c r="A1" i="32"/>
  <c r="G61" i="6" l="1"/>
  <c r="F57" i="6" l="1"/>
  <c r="E57" i="6" l="1"/>
  <c r="D57" i="6"/>
  <c r="C57" i="6"/>
  <c r="F17" i="13" l="1"/>
  <c r="G17" i="13"/>
  <c r="F18" i="13"/>
  <c r="G18" i="13"/>
  <c r="C17" i="13"/>
  <c r="D17" i="13"/>
  <c r="C18" i="13"/>
  <c r="D18" i="13"/>
  <c r="F17" i="25"/>
  <c r="G17" i="25"/>
  <c r="F18" i="25"/>
  <c r="G18" i="25"/>
  <c r="C17" i="25"/>
  <c r="D17" i="25"/>
  <c r="C18" i="25"/>
  <c r="D18" i="25"/>
  <c r="F17" i="26"/>
  <c r="G17" i="26"/>
  <c r="F18" i="26"/>
  <c r="G18" i="26"/>
  <c r="C17" i="26"/>
  <c r="D17" i="26"/>
  <c r="C18" i="26"/>
  <c r="D18" i="26"/>
  <c r="F17" i="27"/>
  <c r="G17" i="27"/>
  <c r="F18" i="27"/>
  <c r="G18" i="27"/>
  <c r="C17" i="27"/>
  <c r="D17" i="27"/>
  <c r="C18" i="27"/>
  <c r="D18" i="27"/>
  <c r="F17" i="28"/>
  <c r="G17" i="28"/>
  <c r="F18" i="28"/>
  <c r="G18" i="28"/>
  <c r="C17" i="28"/>
  <c r="D17" i="28"/>
  <c r="C18" i="28"/>
  <c r="D18" i="28"/>
  <c r="C17" i="31"/>
  <c r="D17" i="31"/>
  <c r="C18" i="31"/>
  <c r="D18" i="31"/>
  <c r="F8" i="31"/>
  <c r="G8" i="31"/>
  <c r="F9" i="31"/>
  <c r="G9" i="31"/>
  <c r="F10" i="31"/>
  <c r="G10" i="31"/>
  <c r="F11" i="31"/>
  <c r="G11" i="31"/>
  <c r="F12" i="31"/>
  <c r="G12" i="31"/>
  <c r="F13" i="31"/>
  <c r="G13" i="31"/>
  <c r="F14" i="31"/>
  <c r="G14" i="31"/>
  <c r="F15" i="31"/>
  <c r="G15" i="31"/>
  <c r="F16" i="31"/>
  <c r="G16" i="31"/>
  <c r="F17" i="31"/>
  <c r="G17" i="31"/>
  <c r="F18" i="31"/>
  <c r="G18" i="31"/>
  <c r="C8" i="31"/>
  <c r="D8" i="31"/>
  <c r="C9" i="31"/>
  <c r="D9" i="31"/>
  <c r="C10" i="31"/>
  <c r="D10" i="31"/>
  <c r="C11" i="31"/>
  <c r="D11" i="31"/>
  <c r="C12" i="31"/>
  <c r="D12" i="31"/>
  <c r="C13" i="31"/>
  <c r="D13" i="31"/>
  <c r="C14" i="31"/>
  <c r="D14" i="31"/>
  <c r="C15" i="31"/>
  <c r="D15" i="31"/>
  <c r="C16" i="31"/>
  <c r="D16" i="31"/>
  <c r="G7" i="31"/>
  <c r="F7" i="31"/>
  <c r="D7" i="31"/>
  <c r="C7" i="31"/>
  <c r="F16" i="28"/>
  <c r="G16" i="28"/>
  <c r="F8" i="28"/>
  <c r="G8" i="28"/>
  <c r="F9" i="28"/>
  <c r="G9" i="28"/>
  <c r="F10" i="28"/>
  <c r="G10" i="28"/>
  <c r="F11" i="28"/>
  <c r="G11" i="28"/>
  <c r="F12" i="28"/>
  <c r="G12" i="28"/>
  <c r="F13" i="28"/>
  <c r="G13" i="28"/>
  <c r="F14" i="28"/>
  <c r="G14" i="28"/>
  <c r="F15" i="28"/>
  <c r="G15" i="28"/>
  <c r="C8" i="28"/>
  <c r="D8" i="28"/>
  <c r="C9" i="28"/>
  <c r="D9" i="28"/>
  <c r="C10" i="28"/>
  <c r="D10" i="28"/>
  <c r="C11" i="28"/>
  <c r="D11" i="28"/>
  <c r="C12" i="28"/>
  <c r="D12" i="28"/>
  <c r="C13" i="28"/>
  <c r="D13" i="28"/>
  <c r="C14" i="28"/>
  <c r="D14" i="28"/>
  <c r="C15" i="28"/>
  <c r="D15" i="28"/>
  <c r="C16" i="28"/>
  <c r="D16" i="28"/>
  <c r="G7" i="28"/>
  <c r="F7" i="28"/>
  <c r="D7" i="28"/>
  <c r="C7" i="28"/>
  <c r="F8" i="27"/>
  <c r="G8" i="27"/>
  <c r="F9" i="27"/>
  <c r="G9" i="27"/>
  <c r="F10" i="27"/>
  <c r="G10" i="27"/>
  <c r="F11" i="27"/>
  <c r="G11" i="27"/>
  <c r="F12" i="27"/>
  <c r="G12" i="27"/>
  <c r="F13" i="27"/>
  <c r="G13" i="27"/>
  <c r="F14" i="27"/>
  <c r="G14" i="27"/>
  <c r="F15" i="27"/>
  <c r="G15" i="27"/>
  <c r="F16" i="27"/>
  <c r="G16" i="27"/>
  <c r="C8" i="27"/>
  <c r="D8" i="27"/>
  <c r="C9" i="27"/>
  <c r="D9" i="27"/>
  <c r="C10" i="27"/>
  <c r="D10" i="27"/>
  <c r="C11" i="27"/>
  <c r="D11" i="27"/>
  <c r="C12" i="27"/>
  <c r="D12" i="27"/>
  <c r="C13" i="27"/>
  <c r="D13" i="27"/>
  <c r="C14" i="27"/>
  <c r="D14" i="27"/>
  <c r="C15" i="27"/>
  <c r="D15" i="27"/>
  <c r="C16" i="27"/>
  <c r="D16" i="27"/>
  <c r="G7" i="27"/>
  <c r="F7" i="27"/>
  <c r="D7" i="27"/>
  <c r="C7" i="27"/>
  <c r="F8" i="26"/>
  <c r="G8" i="26"/>
  <c r="F9" i="26"/>
  <c r="G9" i="26"/>
  <c r="F10" i="26"/>
  <c r="G10" i="26"/>
  <c r="F11" i="26"/>
  <c r="G11" i="26"/>
  <c r="F12" i="26"/>
  <c r="G12" i="26"/>
  <c r="F13" i="26"/>
  <c r="G13" i="26"/>
  <c r="F14" i="26"/>
  <c r="G14" i="26"/>
  <c r="F15" i="26"/>
  <c r="G15" i="26"/>
  <c r="F16" i="26"/>
  <c r="G16" i="26"/>
  <c r="C8" i="26"/>
  <c r="D8" i="26"/>
  <c r="C9" i="26"/>
  <c r="D9" i="26"/>
  <c r="C10" i="26"/>
  <c r="D10" i="26"/>
  <c r="C11" i="26"/>
  <c r="D11" i="26"/>
  <c r="C12" i="26"/>
  <c r="D12" i="26"/>
  <c r="C13" i="26"/>
  <c r="D13" i="26"/>
  <c r="C14" i="26"/>
  <c r="D14" i="26"/>
  <c r="C15" i="26"/>
  <c r="D15" i="26"/>
  <c r="C16" i="26"/>
  <c r="D16" i="26"/>
  <c r="G7" i="26"/>
  <c r="F7" i="26"/>
  <c r="D7" i="26"/>
  <c r="C7" i="26"/>
  <c r="F8" i="25"/>
  <c r="G8" i="25"/>
  <c r="F9" i="25"/>
  <c r="G9" i="25"/>
  <c r="F10" i="25"/>
  <c r="G10" i="25"/>
  <c r="F11" i="25"/>
  <c r="G11" i="25"/>
  <c r="F12" i="25"/>
  <c r="G12" i="25"/>
  <c r="F13" i="25"/>
  <c r="G13" i="25"/>
  <c r="F14" i="25"/>
  <c r="G14" i="25"/>
  <c r="F15" i="25"/>
  <c r="G15" i="25"/>
  <c r="F16" i="25"/>
  <c r="G16" i="25"/>
  <c r="C8" i="25"/>
  <c r="D8" i="25"/>
  <c r="C9" i="25"/>
  <c r="D9" i="25"/>
  <c r="C10" i="25"/>
  <c r="D10" i="25"/>
  <c r="C11" i="25"/>
  <c r="D11" i="25"/>
  <c r="C12" i="25"/>
  <c r="D12" i="25"/>
  <c r="C13" i="25"/>
  <c r="D13" i="25"/>
  <c r="C14" i="25"/>
  <c r="D14" i="25"/>
  <c r="C15" i="25"/>
  <c r="D15" i="25"/>
  <c r="C16" i="25"/>
  <c r="D16" i="25"/>
  <c r="G7" i="25"/>
  <c r="F7" i="25"/>
  <c r="D7" i="25"/>
  <c r="C7" i="25"/>
  <c r="G8" i="13" l="1"/>
  <c r="G9" i="13"/>
  <c r="G10" i="13"/>
  <c r="G11" i="13"/>
  <c r="G12" i="13"/>
  <c r="G13" i="13"/>
  <c r="G14" i="13"/>
  <c r="G15" i="13"/>
  <c r="G16" i="13"/>
  <c r="F8" i="13"/>
  <c r="F9" i="13"/>
  <c r="F10" i="13"/>
  <c r="F11" i="13"/>
  <c r="F12" i="13"/>
  <c r="F13" i="13"/>
  <c r="F14" i="13"/>
  <c r="F15" i="13"/>
  <c r="F16" i="13"/>
  <c r="D8" i="13"/>
  <c r="D9" i="13"/>
  <c r="D10" i="13"/>
  <c r="D11" i="13"/>
  <c r="D12" i="13"/>
  <c r="D13" i="13"/>
  <c r="D14" i="13"/>
  <c r="D15" i="13"/>
  <c r="D16" i="13"/>
  <c r="C8" i="13"/>
  <c r="C9" i="13"/>
  <c r="C10" i="13"/>
  <c r="C11" i="13"/>
  <c r="C12" i="13"/>
  <c r="C13" i="13"/>
  <c r="C14" i="13"/>
  <c r="C15" i="13"/>
  <c r="C16" i="13"/>
  <c r="G7" i="13"/>
  <c r="F7" i="13"/>
  <c r="D7" i="13"/>
  <c r="C7" i="13"/>
  <c r="G3" i="8" l="1"/>
  <c r="J3" i="31" l="1"/>
  <c r="A3" i="8"/>
  <c r="H60" i="6" l="1"/>
  <c r="G13" i="6" l="1"/>
  <c r="G44" i="6"/>
  <c r="J3" i="30" l="1"/>
  <c r="J3" i="29"/>
  <c r="J3" i="28"/>
  <c r="J3" i="27"/>
  <c r="J3" i="26"/>
  <c r="J3" i="25"/>
  <c r="J3" i="13"/>
  <c r="G19" i="6" l="1"/>
  <c r="H19" i="6" s="1"/>
  <c r="G56" i="6" l="1"/>
  <c r="G58" i="6" l="1"/>
  <c r="G64" i="6"/>
  <c r="G63" i="6"/>
  <c r="H63" i="6" s="1"/>
  <c r="G62" i="6"/>
  <c r="G52" i="6"/>
  <c r="G53" i="6"/>
  <c r="G54" i="6"/>
  <c r="G55" i="6"/>
  <c r="G59" i="6"/>
  <c r="H54" i="6" l="1"/>
  <c r="E47" i="7"/>
  <c r="H52" i="6"/>
  <c r="C47" i="7"/>
  <c r="H53" i="6"/>
  <c r="D47" i="7"/>
  <c r="G57" i="6"/>
  <c r="D18" i="6"/>
  <c r="E18" i="6"/>
  <c r="F18" i="6"/>
  <c r="C18" i="6"/>
  <c r="E1" i="31" l="1"/>
  <c r="A1" i="31"/>
  <c r="E1" i="30"/>
  <c r="A1" i="30"/>
  <c r="E1" i="29"/>
  <c r="A1" i="29"/>
  <c r="E1" i="28"/>
  <c r="A1" i="28"/>
  <c r="E1" i="27"/>
  <c r="A1" i="27"/>
  <c r="E1" i="26"/>
  <c r="A1" i="26"/>
  <c r="E1" i="25"/>
  <c r="A1" i="25"/>
  <c r="E1" i="13"/>
  <c r="A1" i="13"/>
  <c r="I1" i="24"/>
  <c r="A1" i="24"/>
  <c r="E1" i="23"/>
  <c r="A1" i="23"/>
  <c r="E1" i="22"/>
  <c r="A1" i="22"/>
  <c r="E1" i="21"/>
  <c r="A1" i="21"/>
  <c r="E1" i="11"/>
  <c r="A1" i="11"/>
  <c r="E1" i="10"/>
  <c r="A1" i="10"/>
  <c r="E1" i="9"/>
  <c r="A1" i="9"/>
  <c r="E1" i="6"/>
  <c r="A1" i="6"/>
  <c r="E1" i="5"/>
  <c r="A1" i="5"/>
  <c r="E1" i="4"/>
  <c r="A1" i="4"/>
  <c r="E1" i="3"/>
  <c r="A1" i="3"/>
  <c r="O79" i="31"/>
  <c r="N79" i="31"/>
  <c r="M79" i="31"/>
  <c r="L79" i="31"/>
  <c r="O64" i="31"/>
  <c r="N64" i="31"/>
  <c r="M64" i="31"/>
  <c r="L64" i="31"/>
  <c r="O49" i="31"/>
  <c r="H32" i="24" s="1"/>
  <c r="N49" i="31"/>
  <c r="I32" i="24" s="1"/>
  <c r="M49" i="31"/>
  <c r="L49" i="31"/>
  <c r="O34" i="31"/>
  <c r="F32" i="24" s="1"/>
  <c r="N34" i="31"/>
  <c r="G32" i="24" s="1"/>
  <c r="M34" i="31"/>
  <c r="L34" i="31"/>
  <c r="O19" i="31"/>
  <c r="D32" i="24" s="1"/>
  <c r="N19" i="31"/>
  <c r="E32" i="24" s="1"/>
  <c r="M19" i="31"/>
  <c r="L19" i="31"/>
  <c r="E8" i="31"/>
  <c r="E9" i="31" s="1"/>
  <c r="E10" i="31" s="1"/>
  <c r="E11" i="31" s="1"/>
  <c r="E12" i="31" s="1"/>
  <c r="E13" i="31" s="1"/>
  <c r="E14" i="31" s="1"/>
  <c r="E15" i="31" s="1"/>
  <c r="E16" i="31" s="1"/>
  <c r="E17" i="31" s="1"/>
  <c r="E18" i="31" s="1"/>
  <c r="B8" i="31"/>
  <c r="B9" i="31" s="1"/>
  <c r="B10" i="31" s="1"/>
  <c r="B11" i="31" s="1"/>
  <c r="B12" i="31" s="1"/>
  <c r="B13" i="31" s="1"/>
  <c r="B14" i="31" s="1"/>
  <c r="B15" i="31" s="1"/>
  <c r="B16" i="31" s="1"/>
  <c r="B17" i="31" s="1"/>
  <c r="B18" i="31" s="1"/>
  <c r="A6" i="31"/>
  <c r="J51" i="31" s="1"/>
  <c r="Q79" i="30"/>
  <c r="P79" i="30"/>
  <c r="O79" i="30"/>
  <c r="M79" i="30"/>
  <c r="Q64" i="30"/>
  <c r="P64" i="30"/>
  <c r="O64" i="30"/>
  <c r="M64" i="30"/>
  <c r="Q49" i="30"/>
  <c r="H29" i="24" s="1"/>
  <c r="P49" i="30"/>
  <c r="I29" i="24" s="1"/>
  <c r="O49" i="30"/>
  <c r="M49" i="30"/>
  <c r="H31" i="24" s="1"/>
  <c r="Q34" i="30"/>
  <c r="F29" i="24" s="1"/>
  <c r="P34" i="30"/>
  <c r="G29" i="24" s="1"/>
  <c r="O34" i="30"/>
  <c r="M34" i="30"/>
  <c r="F31" i="24" s="1"/>
  <c r="Q19" i="30"/>
  <c r="D29" i="24" s="1"/>
  <c r="P19" i="30"/>
  <c r="E29" i="24" s="1"/>
  <c r="O19" i="30"/>
  <c r="M19" i="30"/>
  <c r="D31" i="24" s="1"/>
  <c r="F8" i="30"/>
  <c r="F9" i="30" s="1"/>
  <c r="F10" i="30" s="1"/>
  <c r="F11" i="30" s="1"/>
  <c r="F12" i="30" s="1"/>
  <c r="F13" i="30" s="1"/>
  <c r="F14" i="30" s="1"/>
  <c r="F15" i="30" s="1"/>
  <c r="F16" i="30" s="1"/>
  <c r="F17" i="30" s="1"/>
  <c r="F18" i="30" s="1"/>
  <c r="B8" i="30"/>
  <c r="B9" i="30" s="1"/>
  <c r="B10" i="30" s="1"/>
  <c r="B11" i="30" s="1"/>
  <c r="B12" i="30" s="1"/>
  <c r="B13" i="30" s="1"/>
  <c r="B14" i="30" s="1"/>
  <c r="B15" i="30" s="1"/>
  <c r="B16" i="30" s="1"/>
  <c r="B17" i="30" s="1"/>
  <c r="B18" i="30" s="1"/>
  <c r="A6" i="30"/>
  <c r="K66" i="30" s="1"/>
  <c r="E8" i="29"/>
  <c r="E9" i="29" s="1"/>
  <c r="E10" i="29" s="1"/>
  <c r="E11" i="29" s="1"/>
  <c r="E12" i="29" s="1"/>
  <c r="E13" i="29" s="1"/>
  <c r="E14" i="29" s="1"/>
  <c r="E15" i="29" s="1"/>
  <c r="E16" i="29" s="1"/>
  <c r="E17" i="29" s="1"/>
  <c r="E18" i="29" s="1"/>
  <c r="B8" i="29"/>
  <c r="B9" i="29" s="1"/>
  <c r="B10" i="29" s="1"/>
  <c r="B11" i="29" s="1"/>
  <c r="B12" i="29" s="1"/>
  <c r="B13" i="29" s="1"/>
  <c r="B14" i="29" s="1"/>
  <c r="B15" i="29" s="1"/>
  <c r="B16" i="29" s="1"/>
  <c r="B17" i="29" s="1"/>
  <c r="B18" i="29" s="1"/>
  <c r="O79" i="29"/>
  <c r="N79" i="29"/>
  <c r="M79" i="29"/>
  <c r="L79" i="29"/>
  <c r="O64" i="29"/>
  <c r="N64" i="29"/>
  <c r="M64" i="29"/>
  <c r="L64" i="29"/>
  <c r="O49" i="29"/>
  <c r="N49" i="29"/>
  <c r="M49" i="29"/>
  <c r="L49" i="29"/>
  <c r="O34" i="29"/>
  <c r="N34" i="29"/>
  <c r="M34" i="29"/>
  <c r="L34" i="29"/>
  <c r="O19" i="29"/>
  <c r="N19" i="29"/>
  <c r="M19" i="29"/>
  <c r="L19" i="29"/>
  <c r="A6" i="29"/>
  <c r="J66" i="29" s="1"/>
  <c r="O79" i="28"/>
  <c r="N79" i="28"/>
  <c r="M79" i="28"/>
  <c r="L79" i="28"/>
  <c r="O64" i="28"/>
  <c r="N64" i="28"/>
  <c r="M64" i="28"/>
  <c r="L64" i="28"/>
  <c r="O49" i="28"/>
  <c r="H17" i="24" s="1"/>
  <c r="N49" i="28"/>
  <c r="I17" i="24" s="1"/>
  <c r="M49" i="28"/>
  <c r="H19" i="24" s="1"/>
  <c r="L49" i="28"/>
  <c r="I19" i="24" s="1"/>
  <c r="O34" i="28"/>
  <c r="F17" i="24" s="1"/>
  <c r="N34" i="28"/>
  <c r="G17" i="24" s="1"/>
  <c r="M34" i="28"/>
  <c r="F19" i="24" s="1"/>
  <c r="L34" i="28"/>
  <c r="G19" i="24" s="1"/>
  <c r="O19" i="28"/>
  <c r="D17" i="24" s="1"/>
  <c r="N19" i="28"/>
  <c r="E17" i="24" s="1"/>
  <c r="M19" i="28"/>
  <c r="D19" i="24" s="1"/>
  <c r="L19" i="28"/>
  <c r="E19" i="24" s="1"/>
  <c r="A6" i="28"/>
  <c r="J66" i="28" s="1"/>
  <c r="O79" i="27"/>
  <c r="N79" i="27"/>
  <c r="M79" i="27"/>
  <c r="L79" i="27"/>
  <c r="O64" i="27"/>
  <c r="N64" i="27"/>
  <c r="M64" i="27"/>
  <c r="L64" i="27"/>
  <c r="O49" i="27"/>
  <c r="H20" i="24" s="1"/>
  <c r="N49" i="27"/>
  <c r="I20" i="24" s="1"/>
  <c r="M49" i="27"/>
  <c r="H22" i="24" s="1"/>
  <c r="L49" i="27"/>
  <c r="I22" i="24" s="1"/>
  <c r="O34" i="27"/>
  <c r="F20" i="24" s="1"/>
  <c r="N34" i="27"/>
  <c r="G20" i="24" s="1"/>
  <c r="M34" i="27"/>
  <c r="F22" i="24" s="1"/>
  <c r="L34" i="27"/>
  <c r="G22" i="24" s="1"/>
  <c r="O19" i="27"/>
  <c r="D20" i="24" s="1"/>
  <c r="N19" i="27"/>
  <c r="E20" i="24" s="1"/>
  <c r="M19" i="27"/>
  <c r="D22" i="24" s="1"/>
  <c r="L19" i="27"/>
  <c r="E22" i="24" s="1"/>
  <c r="A6" i="27"/>
  <c r="J66" i="27" s="1"/>
  <c r="O79" i="26"/>
  <c r="N79" i="26"/>
  <c r="M79" i="26"/>
  <c r="L79" i="26"/>
  <c r="O64" i="26"/>
  <c r="N64" i="26"/>
  <c r="M64" i="26"/>
  <c r="L64" i="26"/>
  <c r="O49" i="26"/>
  <c r="H14" i="24" s="1"/>
  <c r="N49" i="26"/>
  <c r="I14" i="24" s="1"/>
  <c r="M49" i="26"/>
  <c r="H16" i="24" s="1"/>
  <c r="L49" i="26"/>
  <c r="I16" i="24" s="1"/>
  <c r="O34" i="26"/>
  <c r="F14" i="24" s="1"/>
  <c r="N34" i="26"/>
  <c r="G14" i="24" s="1"/>
  <c r="M34" i="26"/>
  <c r="F16" i="24" s="1"/>
  <c r="L34" i="26"/>
  <c r="G16" i="24" s="1"/>
  <c r="O19" i="26"/>
  <c r="D14" i="24" s="1"/>
  <c r="N19" i="26"/>
  <c r="E14" i="24" s="1"/>
  <c r="M19" i="26"/>
  <c r="D16" i="24" s="1"/>
  <c r="L19" i="26"/>
  <c r="E16" i="24" s="1"/>
  <c r="A6" i="26"/>
  <c r="J66" i="26" s="1"/>
  <c r="O79" i="25"/>
  <c r="N79" i="25"/>
  <c r="M79" i="25"/>
  <c r="L79" i="25"/>
  <c r="O64" i="25"/>
  <c r="N64" i="25"/>
  <c r="M64" i="25"/>
  <c r="L64" i="25"/>
  <c r="O49" i="25"/>
  <c r="H26" i="24" s="1"/>
  <c r="N49" i="25"/>
  <c r="I26" i="24" s="1"/>
  <c r="M49" i="25"/>
  <c r="H28" i="24" s="1"/>
  <c r="L49" i="25"/>
  <c r="I28" i="24" s="1"/>
  <c r="O34" i="25"/>
  <c r="F26" i="24" s="1"/>
  <c r="N34" i="25"/>
  <c r="G26" i="24" s="1"/>
  <c r="M34" i="25"/>
  <c r="F28" i="24" s="1"/>
  <c r="L34" i="25"/>
  <c r="G28" i="24" s="1"/>
  <c r="O19" i="25"/>
  <c r="D26" i="24" s="1"/>
  <c r="N19" i="25"/>
  <c r="E26" i="24" s="1"/>
  <c r="M19" i="25"/>
  <c r="D28" i="24" s="1"/>
  <c r="L19" i="25"/>
  <c r="E28" i="24" s="1"/>
  <c r="A6" i="25"/>
  <c r="J66" i="25" s="1"/>
  <c r="O79" i="13"/>
  <c r="N79" i="13"/>
  <c r="M79" i="13"/>
  <c r="L79" i="13"/>
  <c r="O64" i="13"/>
  <c r="N64" i="13"/>
  <c r="M64" i="13"/>
  <c r="L64" i="13"/>
  <c r="O49" i="13"/>
  <c r="H23" i="24" s="1"/>
  <c r="N49" i="13"/>
  <c r="I23" i="24" s="1"/>
  <c r="M49" i="13"/>
  <c r="H25" i="24" s="1"/>
  <c r="L49" i="13"/>
  <c r="I25" i="24" s="1"/>
  <c r="O34" i="13"/>
  <c r="F23" i="24" s="1"/>
  <c r="N34" i="13"/>
  <c r="G23" i="24" s="1"/>
  <c r="M34" i="13"/>
  <c r="F25" i="24" s="1"/>
  <c r="L34" i="13"/>
  <c r="G25" i="24" s="1"/>
  <c r="O19" i="13"/>
  <c r="D23" i="24" s="1"/>
  <c r="N19" i="13"/>
  <c r="E23" i="24" s="1"/>
  <c r="M19" i="13"/>
  <c r="D25" i="24" s="1"/>
  <c r="L19" i="13"/>
  <c r="E25" i="24" s="1"/>
  <c r="A6" i="13"/>
  <c r="J66" i="13" s="1"/>
  <c r="J36" i="27" l="1"/>
  <c r="J66" i="31"/>
  <c r="J21" i="29"/>
  <c r="J21" i="28"/>
  <c r="J21" i="27"/>
  <c r="J21" i="26"/>
  <c r="J21" i="25"/>
  <c r="J36" i="13"/>
  <c r="J51" i="13"/>
  <c r="J21" i="13"/>
  <c r="J6" i="13"/>
  <c r="J21" i="31"/>
  <c r="J6" i="31"/>
  <c r="J36" i="31"/>
  <c r="K6" i="30"/>
  <c r="K36" i="30"/>
  <c r="K51" i="30"/>
  <c r="K21" i="30"/>
  <c r="J36" i="29"/>
  <c r="J51" i="29"/>
  <c r="J6" i="29"/>
  <c r="J36" i="28"/>
  <c r="J51" i="28"/>
  <c r="J6" i="28"/>
  <c r="J51" i="27"/>
  <c r="J6" i="27"/>
  <c r="J51" i="26"/>
  <c r="J36" i="26"/>
  <c r="J6" i="26"/>
  <c r="J36" i="25"/>
  <c r="J51" i="25"/>
  <c r="J6" i="25"/>
  <c r="I23" i="7"/>
  <c r="I22" i="7"/>
  <c r="I20" i="7"/>
  <c r="I12" i="7"/>
  <c r="D27" i="6"/>
  <c r="E27" i="6"/>
  <c r="F27" i="6"/>
  <c r="C27" i="6"/>
  <c r="G7" i="8"/>
  <c r="D7" i="8"/>
  <c r="B5" i="8"/>
  <c r="A1" i="8"/>
  <c r="G24" i="7"/>
  <c r="G16" i="7"/>
  <c r="B4" i="7"/>
  <c r="G3" i="7"/>
  <c r="A3" i="7"/>
  <c r="A1" i="7"/>
  <c r="A8" i="7" s="1"/>
  <c r="H64" i="6"/>
  <c r="H62" i="6"/>
  <c r="G49" i="6"/>
  <c r="G48" i="6"/>
  <c r="D13" i="8" s="1"/>
  <c r="G13" i="8" s="1"/>
  <c r="G47" i="6"/>
  <c r="G46" i="6"/>
  <c r="G45" i="6"/>
  <c r="G43" i="6"/>
  <c r="E36" i="7" s="1"/>
  <c r="G42" i="6"/>
  <c r="H42" i="6" s="1"/>
  <c r="G41" i="6"/>
  <c r="E21" i="7" s="1"/>
  <c r="G38" i="6"/>
  <c r="E15" i="7" s="1"/>
  <c r="G37" i="6"/>
  <c r="E13" i="7" s="1"/>
  <c r="G36" i="6"/>
  <c r="E14" i="7" s="1"/>
  <c r="G35" i="6"/>
  <c r="G34" i="6"/>
  <c r="G33" i="6"/>
  <c r="G29" i="6"/>
  <c r="D14" i="8" s="1"/>
  <c r="G28" i="6"/>
  <c r="H28" i="6" s="1"/>
  <c r="G26" i="6"/>
  <c r="D11" i="8" s="1"/>
  <c r="G25" i="6"/>
  <c r="H25" i="6" s="1"/>
  <c r="G24" i="6"/>
  <c r="D12" i="8" s="1"/>
  <c r="G23" i="6"/>
  <c r="G20" i="6"/>
  <c r="H20" i="6" s="1"/>
  <c r="G15" i="6"/>
  <c r="H15" i="6" s="1"/>
  <c r="G14" i="6"/>
  <c r="G12" i="6"/>
  <c r="H12" i="6" s="1"/>
  <c r="G11" i="6"/>
  <c r="G10" i="6"/>
  <c r="G9" i="6"/>
  <c r="G8" i="6"/>
  <c r="E16" i="7" l="1"/>
  <c r="E24" i="7"/>
  <c r="E34" i="7"/>
  <c r="H43" i="6"/>
  <c r="E38" i="7"/>
  <c r="E37" i="7"/>
  <c r="G25" i="7"/>
  <c r="G18" i="6"/>
  <c r="H29" i="6"/>
  <c r="G27" i="6"/>
  <c r="E35" i="7"/>
  <c r="H8" i="6"/>
  <c r="D10" i="8"/>
  <c r="A32" i="7"/>
  <c r="A44" i="7" s="1"/>
  <c r="E25" i="7" l="1"/>
  <c r="I25" i="7" s="1"/>
  <c r="I24" i="7"/>
  <c r="I21" i="7"/>
  <c r="H36" i="7"/>
  <c r="H38" i="7"/>
  <c r="H26" i="6"/>
  <c r="G11" i="8" s="1"/>
  <c r="H47" i="6"/>
  <c r="I15" i="7"/>
  <c r="I19" i="7"/>
  <c r="I13" i="7"/>
  <c r="I14" i="7"/>
  <c r="I11" i="7"/>
  <c r="H46" i="6"/>
  <c r="I16" i="7"/>
  <c r="H41" i="6"/>
  <c r="H34" i="7"/>
  <c r="H35" i="7"/>
  <c r="H45" i="6"/>
  <c r="H38" i="6"/>
  <c r="H37" i="7"/>
  <c r="H24" i="6"/>
  <c r="G12" i="8" s="1"/>
  <c r="H44" i="6"/>
  <c r="H36" i="6"/>
  <c r="H23" i="6"/>
  <c r="G10" i="8" s="1"/>
  <c r="H37" i="6"/>
  <c r="H18" i="6"/>
  <c r="H13" i="6"/>
  <c r="H35" i="6"/>
  <c r="H33" i="6"/>
  <c r="H10" i="6"/>
  <c r="H14" i="6"/>
  <c r="G14" i="8"/>
  <c r="H11" i="6"/>
  <c r="H9" i="6"/>
  <c r="H34" i="6"/>
</calcChain>
</file>

<file path=xl/sharedStrings.xml><?xml version="1.0" encoding="utf-8"?>
<sst xmlns="http://schemas.openxmlformats.org/spreadsheetml/2006/main" count="2497" uniqueCount="516">
  <si>
    <t>Section</t>
  </si>
  <si>
    <t>Subject</t>
  </si>
  <si>
    <t xml:space="preserve">Page </t>
  </si>
  <si>
    <t>Information</t>
  </si>
  <si>
    <t>Date</t>
  </si>
  <si>
    <t>Copy</t>
  </si>
  <si>
    <t>Name, Role</t>
  </si>
  <si>
    <t>No.</t>
  </si>
  <si>
    <t>Add photo</t>
  </si>
  <si>
    <t>Year:</t>
  </si>
  <si>
    <t>Address:</t>
  </si>
  <si>
    <t xml:space="preserve">Tel: </t>
  </si>
  <si>
    <t xml:space="preserve">Email: </t>
  </si>
  <si>
    <t>Prepared by:</t>
  </si>
  <si>
    <t>Position:</t>
  </si>
  <si>
    <t>Approved by:</t>
  </si>
  <si>
    <t>Version:</t>
  </si>
  <si>
    <t>Issue Date:</t>
  </si>
  <si>
    <t>Contents</t>
  </si>
  <si>
    <t>Version Control</t>
  </si>
  <si>
    <t>Distribution</t>
  </si>
  <si>
    <t xml:space="preserve">This report is required under the Industrial Emissions Directive’s Article 55(2) requirements on reporting and public information on waste incineration plants and co-incineration plants, which require the operator to produce an annual report on the functioning and monitoring of the plant and make it available to the public. </t>
  </si>
  <si>
    <t>Plant Description and Design</t>
  </si>
  <si>
    <t>Summary of Operational Processes and Procedures</t>
  </si>
  <si>
    <t>Summary of Plant Operations and Maintenance during the reporting year</t>
  </si>
  <si>
    <t>Operational Summary</t>
  </si>
  <si>
    <t>Plant Size</t>
  </si>
  <si>
    <t>tonnes pa</t>
  </si>
  <si>
    <t>MWth</t>
  </si>
  <si>
    <t>MWe</t>
  </si>
  <si>
    <t>No. of combustion lines</t>
  </si>
  <si>
    <t>Waste types received</t>
  </si>
  <si>
    <t>Unit</t>
  </si>
  <si>
    <t>Q1</t>
  </si>
  <si>
    <t>Q2</t>
  </si>
  <si>
    <t>Q3</t>
  </si>
  <si>
    <t>Q4</t>
  </si>
  <si>
    <t>Year Total</t>
  </si>
  <si>
    <t>%</t>
  </si>
  <si>
    <t>tonnes</t>
  </si>
  <si>
    <t xml:space="preserve">Commercial &amp; Industrial </t>
  </si>
  <si>
    <t xml:space="preserve">Hazardous </t>
  </si>
  <si>
    <t>Clinical</t>
  </si>
  <si>
    <t xml:space="preserve">Waste wood (biomass) </t>
  </si>
  <si>
    <t xml:space="preserve">Rejected Waste </t>
  </si>
  <si>
    <t>Energy Useage / Export</t>
  </si>
  <si>
    <t>KWh/te</t>
  </si>
  <si>
    <t>Power Generated</t>
  </si>
  <si>
    <t>MWh</t>
  </si>
  <si>
    <t>Power Exported</t>
  </si>
  <si>
    <t>Power Used on site</t>
  </si>
  <si>
    <t>Power Imported</t>
  </si>
  <si>
    <t>Parasitic Load</t>
  </si>
  <si>
    <t>GWh</t>
  </si>
  <si>
    <t>R1 value</t>
  </si>
  <si>
    <t>Waste Disposal &amp; Recovery</t>
  </si>
  <si>
    <t>% inputs</t>
  </si>
  <si>
    <t>APC Residues - produced</t>
  </si>
  <si>
    <t>IBA - produced</t>
  </si>
  <si>
    <t>Metals recycling</t>
  </si>
  <si>
    <t>Other</t>
  </si>
  <si>
    <t>Raw Material Usage</t>
  </si>
  <si>
    <t>kg or Ltr /te</t>
  </si>
  <si>
    <t>Mains Water</t>
  </si>
  <si>
    <r>
      <t>m</t>
    </r>
    <r>
      <rPr>
        <vertAlign val="superscript"/>
        <sz val="10"/>
        <color theme="1"/>
        <rFont val="Arial"/>
        <family val="2"/>
      </rPr>
      <t>3</t>
    </r>
  </si>
  <si>
    <t>Other Water</t>
  </si>
  <si>
    <t>Activated Carbon</t>
  </si>
  <si>
    <t>Lime / hydrated lime</t>
  </si>
  <si>
    <t>Fuel oil</t>
  </si>
  <si>
    <t>ltrs</t>
  </si>
  <si>
    <t>Gas</t>
  </si>
  <si>
    <t>Hours of heat / steam export</t>
  </si>
  <si>
    <t>Abnormal Events</t>
  </si>
  <si>
    <t>qty.</t>
  </si>
  <si>
    <t>Abnormal operation</t>
  </si>
  <si>
    <t>hours</t>
  </si>
  <si>
    <t>Permit Breaches</t>
  </si>
  <si>
    <t xml:space="preserve"> Annual Reporting Performance Form 1</t>
  </si>
  <si>
    <t xml:space="preserve">Operator: </t>
  </si>
  <si>
    <t>Facility:</t>
  </si>
  <si>
    <t>Form:</t>
  </si>
  <si>
    <t>Performance 1</t>
  </si>
  <si>
    <t xml:space="preserve">Reporting  Period from: </t>
  </si>
  <si>
    <t>to:</t>
  </si>
  <si>
    <t>Annual Reporting of Waste Disposal and Recovery</t>
  </si>
  <si>
    <t>Waste Description</t>
  </si>
  <si>
    <t>Disposal Route(s)</t>
  </si>
  <si>
    <t>Disposal Tonnes</t>
  </si>
  <si>
    <t>Recovery Tonnes</t>
  </si>
  <si>
    <t>% / tonne of waste incinerated</t>
  </si>
  <si>
    <t>1) Hazardous Wastes</t>
  </si>
  <si>
    <t>APC Residues</t>
  </si>
  <si>
    <t>IBA</t>
  </si>
  <si>
    <t>Total Hazardous Waste</t>
  </si>
  <si>
    <t>2) Non-Hazardous Wastes</t>
  </si>
  <si>
    <t>Ferrous Metal</t>
  </si>
  <si>
    <t>Process Water</t>
  </si>
  <si>
    <t>Total Non-Hazardous Waste</t>
  </si>
  <si>
    <t>TOTAL WASTE</t>
  </si>
  <si>
    <t>Operator’s comments :</t>
  </si>
  <si>
    <t>Annual Reporting of Water and Other Raw Material Usage</t>
  </si>
  <si>
    <t>Raw Material</t>
  </si>
  <si>
    <t>Usage</t>
  </si>
  <si>
    <t>Specific Useage</t>
  </si>
  <si>
    <r>
      <t>m</t>
    </r>
    <r>
      <rPr>
        <vertAlign val="superscript"/>
        <sz val="10"/>
        <color theme="1"/>
        <rFont val="Arial"/>
        <family val="2"/>
      </rPr>
      <t>3</t>
    </r>
    <r>
      <rPr>
        <sz val="10"/>
        <color theme="1"/>
        <rFont val="Arial"/>
        <family val="2"/>
      </rPr>
      <t>/te</t>
    </r>
  </si>
  <si>
    <t>Total Water</t>
  </si>
  <si>
    <t>kg</t>
  </si>
  <si>
    <t>kg/te</t>
  </si>
  <si>
    <t xml:space="preserve">Annual Reporting of other performance indicators </t>
  </si>
  <si>
    <t>Parameter</t>
  </si>
  <si>
    <t>A1</t>
  </si>
  <si>
    <t>A2</t>
  </si>
  <si>
    <t>A3</t>
  </si>
  <si>
    <t>A4</t>
  </si>
  <si>
    <t>A5</t>
  </si>
  <si>
    <t>Turbine 1</t>
  </si>
  <si>
    <t>Turbine 2</t>
  </si>
  <si>
    <t>Number of periods of abnormal operation, qty.</t>
  </si>
  <si>
    <t>Cumulative hours of abnormal operation for this year, hours</t>
  </si>
  <si>
    <t xml:space="preserve">Signed: </t>
  </si>
  <si>
    <t>Date:</t>
  </si>
  <si>
    <t xml:space="preserve"> Annual Reporting of Energy Usage/Export</t>
  </si>
  <si>
    <t>Energy 1</t>
  </si>
  <si>
    <t>Energy Source</t>
  </si>
  <si>
    <t>Energy Usage</t>
  </si>
  <si>
    <t>Specific Useage (KWh/tonne incinerated</t>
  </si>
  <si>
    <t>Electricity Produced</t>
  </si>
  <si>
    <t xml:space="preserve">Electricity Imported   </t>
  </si>
  <si>
    <t>Electricity Exported</t>
  </si>
  <si>
    <t>Steam/hot water exported</t>
  </si>
  <si>
    <t>Summary of Permit Compliance</t>
  </si>
  <si>
    <t>Compliance with permit limits for continuously monitored pollutants</t>
  </si>
  <si>
    <t>The plant met its emission limits as shown in the table below:</t>
  </si>
  <si>
    <t>Substance</t>
  </si>
  <si>
    <t>Percentage time compliant during operation</t>
  </si>
  <si>
    <t>Daily limit</t>
  </si>
  <si>
    <t>Particulates</t>
  </si>
  <si>
    <t>Oxides of nitrogen</t>
  </si>
  <si>
    <t>Sulphur dioxide</t>
  </si>
  <si>
    <t>Carbon monoxide</t>
  </si>
  <si>
    <t>Total organic carbon</t>
  </si>
  <si>
    <t>Hydrogen chloride</t>
  </si>
  <si>
    <t>Hydrogen fluoride</t>
  </si>
  <si>
    <t>Summary of any notifications or non-compliances under the permit</t>
  </si>
  <si>
    <t xml:space="preserve">Reason </t>
  </si>
  <si>
    <t>Measures taken to prevent reoccurrence</t>
  </si>
  <si>
    <t>Summary of any complaints received and actions to taken to resolve them.</t>
  </si>
  <si>
    <t>Reason *</t>
  </si>
  <si>
    <t>Summary of Plant Improvements</t>
  </si>
  <si>
    <t>Summary of any efficiency improvements that have been completed within the year.</t>
  </si>
  <si>
    <t>Summary of any permit improvement conditions that have been completed within the year and the resulting environmental benefits.</t>
  </si>
  <si>
    <t>Summary of any changes to the plant or operating techniques which required a variation to the permit and a summary of the resulting environmental impact.</t>
  </si>
  <si>
    <t>Summary of any other improvements made to the plant or planned to be made and a summary of the resulting environmental benefits.</t>
  </si>
  <si>
    <t>Details of Public &amp; Stakeholder Liasion</t>
  </si>
  <si>
    <t>Summary of events held during the reporting year.</t>
  </si>
  <si>
    <t>Description</t>
  </si>
  <si>
    <t>List of events planned for next year</t>
  </si>
  <si>
    <t>Monthly 1/2 hourly mean</t>
  </si>
  <si>
    <t>Monthly 1/2 hourly maximum</t>
  </si>
  <si>
    <t>Daily HCl ELV</t>
  </si>
  <si>
    <t>Monthly daily mean</t>
  </si>
  <si>
    <t>Monthly daily maximum</t>
  </si>
  <si>
    <t>Jan</t>
  </si>
  <si>
    <t>Feb</t>
  </si>
  <si>
    <t>Mar</t>
  </si>
  <si>
    <t>Apr</t>
  </si>
  <si>
    <t>May</t>
  </si>
  <si>
    <t>Jun</t>
  </si>
  <si>
    <t>Jul</t>
  </si>
  <si>
    <t>Aug</t>
  </si>
  <si>
    <t>Sep</t>
  </si>
  <si>
    <t>Oct</t>
  </si>
  <si>
    <t>Nov</t>
  </si>
  <si>
    <t>Dec</t>
  </si>
  <si>
    <t>Daily SO2 ELV</t>
  </si>
  <si>
    <t>Daily NOx ELV</t>
  </si>
  <si>
    <t>Daily TOC ELV</t>
  </si>
  <si>
    <t>Daily PM ELV</t>
  </si>
  <si>
    <t xml:space="preserve">Carbon monoxide </t>
  </si>
  <si>
    <t>1/2 hourly CO ELV</t>
  </si>
  <si>
    <t>Daily CO ELV</t>
  </si>
  <si>
    <t>1/2 hourly NH3 ELV</t>
  </si>
  <si>
    <t>Daily NH3 ELV</t>
  </si>
  <si>
    <t>Operating hours for the year, hours</t>
  </si>
  <si>
    <t>Summary of Residue Handling for the reporting year</t>
  </si>
  <si>
    <t>Emissions to Water</t>
  </si>
  <si>
    <t>Summary of monitoring undertaken and compliance</t>
  </si>
  <si>
    <t>Commentary on any specific events</t>
  </si>
  <si>
    <t>Monitoring Frequency</t>
  </si>
  <si>
    <t>Limit</t>
  </si>
  <si>
    <t>Average</t>
  </si>
  <si>
    <t>Max.</t>
  </si>
  <si>
    <t>Residue Quality Monitoring Requirements</t>
  </si>
  <si>
    <t>Date &amp; Event</t>
  </si>
  <si>
    <t xml:space="preserve">Normal Operation </t>
  </si>
  <si>
    <t xml:space="preserve">Bottom ash  </t>
  </si>
  <si>
    <t>---</t>
  </si>
  <si>
    <t xml:space="preserve">Parameter (unit) </t>
  </si>
  <si>
    <t>&lt;5%</t>
  </si>
  <si>
    <t>Residue Quality Monitoring Results</t>
  </si>
  <si>
    <t>Comments :</t>
  </si>
  <si>
    <t>Emissions to Air (periodically monitored)</t>
  </si>
  <si>
    <t>Results of emissions to air that are periodically monitored</t>
  </si>
  <si>
    <t>Hg and its compounds</t>
  </si>
  <si>
    <t>Sb, As, Pb, Cr, Co, Cu, Mn, Ni, V and their compounds</t>
  </si>
  <si>
    <t>Dioxins &amp; Furans (I-TEQ)</t>
  </si>
  <si>
    <t>PCBs (WHO-TEQ Humans / Mammals)</t>
  </si>
  <si>
    <t>PCBs (WHO-TEQ Fish)</t>
  </si>
  <si>
    <t>PCBs (WHO-TEQ Birds)</t>
  </si>
  <si>
    <t>Dioxins &amp; Furans (WHO-TEQ Humans / Mammals)</t>
  </si>
  <si>
    <t>Dioxins &amp; Furans (WHO-TEQ Fish)</t>
  </si>
  <si>
    <t>Dioxins &amp; Furans (WHO-TEQ Birds)</t>
  </si>
  <si>
    <t>Anthanthrene</t>
  </si>
  <si>
    <t>Benzo(a)anthracene</t>
  </si>
  <si>
    <t>Benzo(a)pyrene</t>
  </si>
  <si>
    <t>Benzo(b)fluoranthene</t>
  </si>
  <si>
    <t>Benzo(b)naptho(2,1-d) thiophene</t>
  </si>
  <si>
    <t>Benzo(c)phenanthrene</t>
  </si>
  <si>
    <t>Benzo(ghi)perylene</t>
  </si>
  <si>
    <t>Benzo(k)fluoranthene</t>
  </si>
  <si>
    <t>Cholanthrene</t>
  </si>
  <si>
    <t>Chrysene</t>
  </si>
  <si>
    <t>Cyclopenta(cd)pyrene</t>
  </si>
  <si>
    <t>Dibenzo(ai)pyrene</t>
  </si>
  <si>
    <t>Dibenzo(ah)anthracene</t>
  </si>
  <si>
    <t>Fluoranthene</t>
  </si>
  <si>
    <t>Indeno(123-cd) pyrene</t>
  </si>
  <si>
    <t>Naphthalene</t>
  </si>
  <si>
    <t>1 hr</t>
  </si>
  <si>
    <r>
      <t>2 mg/m</t>
    </r>
    <r>
      <rPr>
        <vertAlign val="superscript"/>
        <sz val="10"/>
        <color theme="1"/>
        <rFont val="Arial"/>
        <family val="2"/>
      </rPr>
      <t>3</t>
    </r>
  </si>
  <si>
    <r>
      <t>0.05 mg/m</t>
    </r>
    <r>
      <rPr>
        <vertAlign val="superscript"/>
        <sz val="10"/>
        <color theme="1"/>
        <rFont val="Arial"/>
        <family val="2"/>
      </rPr>
      <t>3</t>
    </r>
  </si>
  <si>
    <r>
      <t>0.5 mg/m</t>
    </r>
    <r>
      <rPr>
        <vertAlign val="superscript"/>
        <sz val="10"/>
        <color theme="1"/>
        <rFont val="Arial"/>
        <family val="2"/>
      </rPr>
      <t>3</t>
    </r>
  </si>
  <si>
    <r>
      <t>0.1 ng/m</t>
    </r>
    <r>
      <rPr>
        <vertAlign val="superscript"/>
        <sz val="10"/>
        <color theme="1"/>
        <rFont val="Arial"/>
        <family val="2"/>
      </rPr>
      <t>3</t>
    </r>
  </si>
  <si>
    <r>
      <t>None set ng/m</t>
    </r>
    <r>
      <rPr>
        <vertAlign val="superscript"/>
        <sz val="10"/>
        <color theme="1"/>
        <rFont val="Arial"/>
        <family val="2"/>
      </rPr>
      <t>3</t>
    </r>
  </si>
  <si>
    <r>
      <t>None set µg/m</t>
    </r>
    <r>
      <rPr>
        <vertAlign val="superscript"/>
        <sz val="10"/>
        <color theme="1"/>
        <rFont val="Arial"/>
        <family val="2"/>
      </rPr>
      <t>3</t>
    </r>
  </si>
  <si>
    <t>Emission Limit Value</t>
  </si>
  <si>
    <t>Ref. Period</t>
  </si>
  <si>
    <t>Summary of monitoring undertaken, standards used and compliance</t>
  </si>
  <si>
    <t>Emissions to Air (continously monitored)</t>
  </si>
  <si>
    <t>Avg.</t>
  </si>
  <si>
    <t>Daily mean</t>
  </si>
  <si>
    <t xml:space="preserve">Hydrogen chloride </t>
  </si>
  <si>
    <t xml:space="preserve"> Ammonia</t>
  </si>
  <si>
    <t>No limit set</t>
  </si>
  <si>
    <r>
      <t>200 mg/m</t>
    </r>
    <r>
      <rPr>
        <vertAlign val="superscript"/>
        <sz val="10"/>
        <color theme="1"/>
        <rFont val="Arial"/>
        <family val="2"/>
      </rPr>
      <t>3</t>
    </r>
    <r>
      <rPr>
        <sz val="10"/>
        <color theme="1"/>
        <rFont val="Arial"/>
        <family val="2"/>
      </rPr>
      <t xml:space="preserve"> </t>
    </r>
  </si>
  <si>
    <r>
      <t>400 mg/m</t>
    </r>
    <r>
      <rPr>
        <vertAlign val="superscript"/>
        <sz val="10"/>
        <color theme="1"/>
        <rFont val="Arial"/>
        <family val="2"/>
      </rPr>
      <t>3</t>
    </r>
    <r>
      <rPr>
        <sz val="10"/>
        <color theme="1"/>
        <rFont val="Arial"/>
        <family val="2"/>
      </rPr>
      <t xml:space="preserve"> </t>
    </r>
  </si>
  <si>
    <r>
      <t>10 mg/m</t>
    </r>
    <r>
      <rPr>
        <vertAlign val="superscript"/>
        <sz val="10"/>
        <color theme="1"/>
        <rFont val="Arial"/>
        <family val="2"/>
      </rPr>
      <t>3</t>
    </r>
  </si>
  <si>
    <r>
      <t>30 mg/m</t>
    </r>
    <r>
      <rPr>
        <vertAlign val="superscript"/>
        <sz val="10"/>
        <color theme="1"/>
        <rFont val="Arial"/>
        <family val="2"/>
      </rPr>
      <t>3</t>
    </r>
    <r>
      <rPr>
        <sz val="10"/>
        <color theme="1"/>
        <rFont val="Arial"/>
        <family val="2"/>
      </rPr>
      <t xml:space="preserve"> </t>
    </r>
  </si>
  <si>
    <r>
      <t>10 mg/m</t>
    </r>
    <r>
      <rPr>
        <vertAlign val="superscript"/>
        <sz val="10"/>
        <color theme="1"/>
        <rFont val="Arial"/>
        <family val="2"/>
      </rPr>
      <t>3</t>
    </r>
    <r>
      <rPr>
        <sz val="10"/>
        <color theme="1"/>
        <rFont val="Arial"/>
        <family val="2"/>
      </rPr>
      <t xml:space="preserve"> </t>
    </r>
  </si>
  <si>
    <r>
      <t>20 mg/m</t>
    </r>
    <r>
      <rPr>
        <vertAlign val="superscript"/>
        <sz val="10"/>
        <color theme="1"/>
        <rFont val="Arial"/>
        <family val="2"/>
      </rPr>
      <t>3</t>
    </r>
    <r>
      <rPr>
        <sz val="10"/>
        <color theme="1"/>
        <rFont val="Arial"/>
        <family val="2"/>
      </rPr>
      <t xml:space="preserve"> </t>
    </r>
  </si>
  <si>
    <r>
      <t>60 mg/m</t>
    </r>
    <r>
      <rPr>
        <vertAlign val="superscript"/>
        <sz val="10"/>
        <color theme="1"/>
        <rFont val="Arial"/>
        <family val="2"/>
      </rPr>
      <t>3</t>
    </r>
    <r>
      <rPr>
        <sz val="10"/>
        <color theme="1"/>
        <rFont val="Arial"/>
        <family val="2"/>
      </rPr>
      <t xml:space="preserve"> </t>
    </r>
  </si>
  <si>
    <r>
      <t>50 mg/m</t>
    </r>
    <r>
      <rPr>
        <vertAlign val="superscript"/>
        <sz val="10"/>
        <color theme="1"/>
        <rFont val="Arial"/>
        <family val="2"/>
      </rPr>
      <t>3</t>
    </r>
    <r>
      <rPr>
        <sz val="10"/>
        <color theme="1"/>
        <rFont val="Arial"/>
        <family val="2"/>
      </rPr>
      <t xml:space="preserve"> </t>
    </r>
  </si>
  <si>
    <t xml:space="preserve">Total Organic Carbon </t>
  </si>
  <si>
    <t>Reference Period</t>
  </si>
  <si>
    <t>Daily Reference Periods</t>
  </si>
  <si>
    <t>1/2 Hourly Reference Periods</t>
  </si>
  <si>
    <t>mg/Nm3</t>
  </si>
  <si>
    <r>
      <t>mg/Nm</t>
    </r>
    <r>
      <rPr>
        <b/>
        <vertAlign val="superscript"/>
        <sz val="11"/>
        <color theme="1"/>
        <rFont val="Arial"/>
        <family val="2"/>
      </rPr>
      <t>3</t>
    </r>
  </si>
  <si>
    <t>Annual</t>
  </si>
  <si>
    <t>Monitoring of Sulphur dioxide emissions</t>
  </si>
  <si>
    <t>Monitoring of Oxides of Nitrogen emissions</t>
  </si>
  <si>
    <t>Monitoring of Total organic carbon emissions</t>
  </si>
  <si>
    <t>Monitoring of Particulate matter emissions</t>
  </si>
  <si>
    <t>Facility Information</t>
  </si>
  <si>
    <t>Operational Data</t>
  </si>
  <si>
    <t>Performance Form 1</t>
  </si>
  <si>
    <t>Energy Form 1</t>
  </si>
  <si>
    <t>Permit Compliance</t>
  </si>
  <si>
    <t>Improvements</t>
  </si>
  <si>
    <t>Public Liasion</t>
  </si>
  <si>
    <t>Emissions to Air (continuously monitored)</t>
  </si>
  <si>
    <t>Hydrogen Chloride emissions</t>
  </si>
  <si>
    <t>Sulphur Dioxdie emsissions</t>
  </si>
  <si>
    <t>Oxides of Notrigen emissions</t>
  </si>
  <si>
    <t>Total Organic Carbon emissions</t>
  </si>
  <si>
    <t>Carbon Monoxide emissions</t>
  </si>
  <si>
    <t>Ammonia emissions</t>
  </si>
  <si>
    <t>Particulate Matter emissions</t>
  </si>
  <si>
    <t>Household / Local Authority</t>
  </si>
  <si>
    <t>Other [Please specify]</t>
  </si>
  <si>
    <t>kgs</t>
  </si>
  <si>
    <t>Summary of notification or non-compliance [including Line/Reference]</t>
  </si>
  <si>
    <t>Summary of complaint [including Line/Reference]</t>
  </si>
  <si>
    <t>x %</t>
  </si>
  <si>
    <t>Line/Unit</t>
  </si>
  <si>
    <t>Residue Quality - Optional</t>
  </si>
  <si>
    <t>6-8hrs</t>
  </si>
  <si>
    <t>&lt;3%</t>
  </si>
  <si>
    <t>No. of Assessments Undertaken</t>
  </si>
  <si>
    <t>Notes:</t>
  </si>
  <si>
    <t>Template may require adjustment for any bespoke monitoring requirements of permit</t>
  </si>
  <si>
    <t>Section references and Page nos. to be inserted</t>
  </si>
  <si>
    <t>Sections and Subjects may require adjustment by individual operators to meet specific reporting requirements as defined in the sites Permit(s)</t>
  </si>
  <si>
    <t>This template may require adjustments by individual operators to meet specific reporting requirements as defined in the site Permit(s)</t>
  </si>
  <si>
    <t>Whole Installation</t>
  </si>
  <si>
    <t>Per Combustion Line</t>
  </si>
  <si>
    <t>Monitoring of Hydrogen Chloride emissions</t>
  </si>
  <si>
    <t>Monitoring of Carbon Monoxide (half hourly)</t>
  </si>
  <si>
    <t>Results by Line</t>
  </si>
  <si>
    <t>User to add logic to complete Whole installation, Table A5:G18. From the data in Per Combustion Line, Table J6:O79, subject to No. of lines installed</t>
  </si>
  <si>
    <t>Whole Installation table A5:G18:</t>
  </si>
  <si>
    <t>See  Notes in Cell Q3</t>
  </si>
  <si>
    <t>User to add logic to complete Whole installation, Table A5:H18. From the data in Per Combustion Line, Table K6:Q79, subject to No. of lines installed</t>
  </si>
  <si>
    <t>Whole Installation table A5:H18:</t>
  </si>
  <si>
    <t>See  Notes in Cell S3</t>
  </si>
  <si>
    <t xml:space="preserve">Include summary of key operational and/or mainteanance activity undertaken in the year, such as any major component upgrades and/or replacements </t>
  </si>
  <si>
    <t xml:space="preserve">Include in here a summary of residue handling regimes and destinations </t>
  </si>
  <si>
    <t xml:space="preserve">Template may require adjustment for any bespoke monitoring requirements of permit. </t>
  </si>
  <si>
    <t>User to add additional tables as necessary, depending on whether quarterly or bi-annual reporting is required for the compliance year</t>
  </si>
  <si>
    <t>½ hourly mean *</t>
  </si>
  <si>
    <r>
      <t>100 mg/m</t>
    </r>
    <r>
      <rPr>
        <vertAlign val="superscript"/>
        <sz val="10"/>
        <color theme="1"/>
        <rFont val="Arial"/>
        <family val="2"/>
      </rPr>
      <t>3</t>
    </r>
    <r>
      <rPr>
        <sz val="10"/>
        <color theme="1"/>
        <rFont val="Arial"/>
        <family val="2"/>
      </rPr>
      <t xml:space="preserve"> *</t>
    </r>
  </si>
  <si>
    <r>
      <t>150 mg/m</t>
    </r>
    <r>
      <rPr>
        <vertAlign val="superscript"/>
        <sz val="10"/>
        <color theme="1"/>
        <rFont val="Arial"/>
        <family val="2"/>
      </rPr>
      <t>3</t>
    </r>
    <r>
      <rPr>
        <sz val="10"/>
        <color theme="1"/>
        <rFont val="Arial"/>
        <family val="2"/>
      </rPr>
      <t xml:space="preserve"> *</t>
    </r>
  </si>
  <si>
    <t>* = delete or amend as appropriate</t>
  </si>
  <si>
    <t>Highest 1/2 hourly maximum</t>
  </si>
  <si>
    <t>Highest daily maximum</t>
  </si>
  <si>
    <t>95%ile 10-min avg CO ELV</t>
  </si>
  <si>
    <t>10-minute Reference Periods</t>
  </si>
  <si>
    <t xml:space="preserve">Include summary of plant design, design capacity, no. of combustion lines, electrical and heat capacity and any other general information that descibes the facility, its location and purpose </t>
  </si>
  <si>
    <t>Include summary of key processes and procedures such as (but not limited to); waste reception, control rooms, grate, bed and bolier, energy &amp; heat  generation, cooling systems, residue management, emission controls, health and safety systems, maintenance</t>
  </si>
  <si>
    <t>95%ile 10-min avg *</t>
  </si>
  <si>
    <r>
      <rPr>
        <b/>
        <sz val="11"/>
        <color theme="1"/>
        <rFont val="Arial"/>
        <family val="2"/>
      </rPr>
      <t>Mean</t>
    </r>
    <r>
      <rPr>
        <sz val="11"/>
        <color theme="1"/>
        <rFont val="Arial"/>
        <family val="2"/>
      </rPr>
      <t>: for 1/2 hourly and daily periods calculate mean of values across all operational combustion lines for the month</t>
    </r>
  </si>
  <si>
    <t>Monthly CO 10-min avg mean</t>
  </si>
  <si>
    <t>Monitoring of Carbon Monoxide (10-minute avg)</t>
  </si>
  <si>
    <t>95%ile 10-min avg maximum</t>
  </si>
  <si>
    <t>10-min avg maximum</t>
  </si>
  <si>
    <r>
      <rPr>
        <b/>
        <sz val="11"/>
        <color theme="1"/>
        <rFont val="Arial"/>
        <family val="2"/>
      </rPr>
      <t>Mean</t>
    </r>
    <r>
      <rPr>
        <sz val="11"/>
        <color theme="1"/>
        <rFont val="Arial"/>
        <family val="2"/>
      </rPr>
      <t>: for 10-min and daily periods use average of all operational combustion lines.</t>
    </r>
  </si>
  <si>
    <r>
      <rPr>
        <b/>
        <sz val="11"/>
        <color theme="1"/>
        <rFont val="Arial"/>
        <family val="2"/>
      </rPr>
      <t>Maximum</t>
    </r>
    <r>
      <rPr>
        <sz val="11"/>
        <color theme="1"/>
        <rFont val="Arial"/>
        <family val="2"/>
      </rPr>
      <t xml:space="preserve">: for 1/2 hourly and daily periods use the </t>
    </r>
    <r>
      <rPr>
        <i/>
        <sz val="11"/>
        <color theme="1"/>
        <rFont val="Arial"/>
        <family val="2"/>
      </rPr>
      <t>highest</t>
    </r>
    <r>
      <rPr>
        <sz val="11"/>
        <color theme="1"/>
        <rFont val="Arial"/>
        <family val="2"/>
      </rPr>
      <t xml:space="preserve"> value across all operational combustion lines for the month</t>
    </r>
  </si>
  <si>
    <r>
      <rPr>
        <b/>
        <sz val="11"/>
        <color theme="1"/>
        <rFont val="Arial"/>
        <family val="2"/>
      </rPr>
      <t>Maximum</t>
    </r>
    <r>
      <rPr>
        <sz val="11"/>
        <color theme="1"/>
        <rFont val="Arial"/>
        <family val="2"/>
      </rPr>
      <t xml:space="preserve">: for 10-min and daily periods use the </t>
    </r>
    <r>
      <rPr>
        <i/>
        <sz val="11"/>
        <color theme="1"/>
        <rFont val="Arial"/>
        <family val="2"/>
      </rPr>
      <t>highest</t>
    </r>
    <r>
      <rPr>
        <sz val="11"/>
        <color theme="1"/>
        <rFont val="Arial"/>
        <family val="2"/>
      </rPr>
      <t xml:space="preserve"> of all operational combustion lines in any month.</t>
    </r>
  </si>
  <si>
    <t xml:space="preserve">An indicated ELV value of zero in the table above means that no ammonia limit is set in the permit.  </t>
  </si>
  <si>
    <t xml:space="preserve">Environment Agency explanatory note: The 10-minute average ELV is based on the “95th percentile”. In this case this means that 95% of the 10 minute averages in the relevant 24-hour period (i.e. 137) must be below 150 mg/Nm3, and 5% (i.e. 7) are allowed to be any value above 150 mg/Nm3. Whilst we expect operators to minimise CO emissions at all times, it is perfectly acceptable for the value of the maximum 10-minute average to be above 150 mg/Nm3, provided the 95th percentile ELV has been met for that period. </t>
  </si>
  <si>
    <t>No. of Hazardous Results</t>
  </si>
  <si>
    <t>Ammonia</t>
  </si>
  <si>
    <t>Urea</t>
  </si>
  <si>
    <t>Loss on Ignition (average %)</t>
  </si>
  <si>
    <t>Results of emissions to air that are continuously monitored (maximum and average values for each line)</t>
  </si>
  <si>
    <t>Report to 2 decimal places, i.e. xx.xx%</t>
  </si>
  <si>
    <t>Unprocessed waste transferred out</t>
  </si>
  <si>
    <t>Total waste combusted</t>
  </si>
  <si>
    <t xml:space="preserve">Summary </t>
  </si>
  <si>
    <t>Net Calorific Value of waste</t>
  </si>
  <si>
    <t>MJ/kg</t>
  </si>
  <si>
    <t>Refuse Derived Fuel *  - C&amp;I</t>
  </si>
  <si>
    <t>Refuse Derived Fuel * - H'hold/LA</t>
  </si>
  <si>
    <t>Thermal Energy Produced **</t>
  </si>
  <si>
    <t>Thermal Energy Exported **</t>
  </si>
  <si>
    <t xml:space="preserve">* - RDF to include SRF </t>
  </si>
  <si>
    <t>** - CHP plants only</t>
  </si>
  <si>
    <t xml:space="preserve">Version 20.1 </t>
  </si>
  <si>
    <t>2020 updates include;  heat in MWh, water in Litres, NCV in MJ/kg</t>
  </si>
  <si>
    <t>Availability of waste combustion by line, hrs</t>
  </si>
  <si>
    <t>Overall Availability, mean avg. of all lines, hrs</t>
  </si>
  <si>
    <t>Hours of turbine operations, hrs</t>
  </si>
  <si>
    <t>-</t>
  </si>
  <si>
    <t>Total Organic Carbon (average %)</t>
  </si>
  <si>
    <r>
      <t>10mg/m</t>
    </r>
    <r>
      <rPr>
        <vertAlign val="superscript"/>
        <sz val="10"/>
        <color theme="1"/>
        <rFont val="Arial"/>
        <family val="2"/>
      </rPr>
      <t>3</t>
    </r>
    <r>
      <rPr>
        <sz val="10"/>
        <color theme="1"/>
        <rFont val="Arial"/>
        <family val="2"/>
      </rPr>
      <t xml:space="preserve"> </t>
    </r>
  </si>
  <si>
    <t>*(100%) ½ hourly mean</t>
  </si>
  <si>
    <t>*(97%) ½ hourly mean</t>
  </si>
  <si>
    <t>(100%)½ hourly mean</t>
  </si>
  <si>
    <t>*(100%)½ hourly mean</t>
  </si>
  <si>
    <t>Cd and Tl and their compounds</t>
  </si>
  <si>
    <t>(97%)½ hourly mean</t>
  </si>
  <si>
    <t>(97%) 1/2 hourly HCl ELV</t>
  </si>
  <si>
    <t>(97%)1/2 hourly NOx ELV</t>
  </si>
  <si>
    <t>(97%) 1/2 hourly TOC ELV</t>
  </si>
  <si>
    <t>(97%) 1/2 hourly PM ELV</t>
  </si>
  <si>
    <t>(97%) 1/2 hourly SO2 ELV</t>
  </si>
  <si>
    <t>* including whether substantiated by the operator or the NIEA</t>
  </si>
  <si>
    <t>*97% or 100% Half-hourly limit</t>
  </si>
  <si>
    <t xml:space="preserve">Monitoring of Ammonia emissions </t>
  </si>
  <si>
    <t xml:space="preserve">Operator shall have no more than 3% to be compliant with 97% Half-hourly for the year. Report to 2 decimal places, i.e. xx.xx%.Please provide a brief summary of each notification or non-compliance in the table (rather than just referring to notifications that were sent to the Regulator).  
</t>
  </si>
  <si>
    <t>Permit No. P0446/14A/V1</t>
  </si>
  <si>
    <t>Full Circle Generation Ltd</t>
  </si>
  <si>
    <t>Energy From Waste Plant</t>
  </si>
  <si>
    <t>7 Irwin Way, Airport Road West, Belfast, BT3 9ED</t>
  </si>
  <si>
    <t>Alen Sarlah</t>
  </si>
  <si>
    <t>Annual Performance Report 2020</t>
  </si>
  <si>
    <t>Boiler Ash</t>
  </si>
  <si>
    <t>UGC Ash</t>
  </si>
  <si>
    <t>Other Hazardous Waste (Filter Bags)</t>
  </si>
  <si>
    <t>UGC</t>
  </si>
  <si>
    <t>Boiler</t>
  </si>
  <si>
    <t>None</t>
  </si>
  <si>
    <t xml:space="preserve"> </t>
  </si>
  <si>
    <t>M3</t>
  </si>
  <si>
    <t>APCR Bag Filter</t>
  </si>
  <si>
    <t>Emissions to Sewer</t>
  </si>
  <si>
    <t>BOD (ATU)</t>
  </si>
  <si>
    <t>COD (Total)</t>
  </si>
  <si>
    <t>pH</t>
  </si>
  <si>
    <t>Suspended Solids</t>
  </si>
  <si>
    <t>Temperature</t>
  </si>
  <si>
    <t>Quaterly</t>
  </si>
  <si>
    <t>Min</t>
  </si>
  <si>
    <t>Max</t>
  </si>
  <si>
    <t>Avg</t>
  </si>
  <si>
    <t>5-10</t>
  </si>
  <si>
    <t>&lt;43</t>
  </si>
  <si>
    <t>Temperature (Deg C)</t>
  </si>
  <si>
    <t>None Visible</t>
  </si>
  <si>
    <t>Visible Oil &amp; Grease</t>
  </si>
  <si>
    <t>6-9</t>
  </si>
  <si>
    <t>&lt;25</t>
  </si>
  <si>
    <t>A1 Testing Duration : 21 to 22 April 2020
A2 Testing Duration : 8 to 9 April 2020
A3 Testing Duration : 6 to 7 April 2020</t>
  </si>
  <si>
    <t>A1 Testing Duration : 31 to 10 Sept 2020
A2 Testing Duration : 31 to 10 Sept 2020
A3 Testing Duration : 31 to 10 Sept 2020</t>
  </si>
  <si>
    <t>A1 Testing Duration : 9th to 12th March 2020
A2 Testing Duration : 9th to 12th March 2020
A3 Testing Duration : 17th to 28th Feb 2020</t>
  </si>
  <si>
    <t>Preliminary</t>
  </si>
  <si>
    <t>Plant has a long list of SOPs covering all areas of the plant including:
- Waste reception, waste handling, waste quarantine, waste sampling
- Residue handling, storage and transport
- All process-related systems including for fuel metering, operation of gasifier, boiler, filtration, RDF and ash systems, water-steam cycle
- Functional safety test procedures
- Start up and shutdown procedures
- Maintenance procedures
- Building management procedures (housekeeping, safety checks, ...)
- Statutorey inspections, tests and checking. 
- CEMS monitoring and calibration
- H&amp;S related procedures (dust emissions, safety tests, site access and inductions, training,...)
Plant also has critical EOPs covering:
- fire procedures
- gas release procedure
- grid blackout
- neighbouring site emergency
- boiler leak
- liquid spillage
- steam turbine emergency (fire plan, overspeed, oil leak, TX fire plan)
All SOPs are regularly reviewed and updated.</t>
  </si>
  <si>
    <t xml:space="preserve">Plant is located in the industrial zone of Belfast docks, surrounded by Belfast City airport and Flogas. 
It has three lines, ie 3 off RDF gasifiers/boilers, each 20.8MW net thermal.
Design throughput of each line is 5.4 t/h of RDF. Total of 16.2 t/h per plant. 
RDF NCV range: 11.5-16.5 MJ/kg. 
2 steam turbines: 4.87 and 9.98MWe.
Flue gas scrubbing system consists of SNCR (urea) and dry abatement (lime+PAC) with bag filters. 
</t>
  </si>
  <si>
    <t xml:space="preserve">No. of Turbines: </t>
  </si>
  <si>
    <t>N/A</t>
  </si>
  <si>
    <t>Urea (32% solution)</t>
  </si>
  <si>
    <t>Ltrs</t>
  </si>
  <si>
    <t>Effluent - Sewage</t>
  </si>
  <si>
    <t>Lime</t>
  </si>
  <si>
    <t>/</t>
  </si>
  <si>
    <t>Not applicable sheet because BYES chose 95% 10min column for CO.</t>
  </si>
  <si>
    <t>Harry Lockhart</t>
  </si>
  <si>
    <t>Technical Manager (BYES)</t>
  </si>
  <si>
    <t>Plant Manager (BYES)</t>
  </si>
  <si>
    <t>Senior General Manager (FCG)</t>
  </si>
  <si>
    <t>Harry Lockhart, FCG - Senior General Manager</t>
  </si>
  <si>
    <t>Steven Castles, NIEA - Pollution Inspector</t>
  </si>
  <si>
    <t>Revised and updated</t>
  </si>
  <si>
    <t>Nm3</t>
  </si>
  <si>
    <t>Natural gas</t>
  </si>
  <si>
    <t>Refer to all Sch 1 in the Appendix.</t>
  </si>
  <si>
    <t>As instructed by S.Castles</t>
  </si>
  <si>
    <r>
      <rPr>
        <b/>
        <u/>
        <sz val="10"/>
        <color theme="1"/>
        <rFont val="Arial"/>
        <family val="2"/>
      </rPr>
      <t xml:space="preserve">Mechanical upgrades:
</t>
    </r>
    <r>
      <rPr>
        <sz val="10"/>
        <color theme="1"/>
        <rFont val="Arial"/>
        <family val="2"/>
      </rPr>
      <t xml:space="preserve">1. Metering bin levelling screws modification – better levelling of the RDF across whole gasifier bed, less blockages in metering bin and therefore less process interruptions, lower emissions.
2. Combustion cylinders ash discharge pressure equalisation line installed – reduced/stopped dusting in case of process interruptions.
</t>
    </r>
    <r>
      <rPr>
        <b/>
        <u/>
        <sz val="10"/>
        <color theme="1"/>
        <rFont val="Arial"/>
        <family val="2"/>
      </rPr>
      <t xml:space="preserve">
Software upgrades – improvements for environmental benefits
</t>
    </r>
    <r>
      <rPr>
        <sz val="10"/>
        <color theme="1"/>
        <rFont val="Arial"/>
        <family val="2"/>
      </rPr>
      <t>1. Automatic shutdown sequence was optimised to reduce emission spike at the end despite the fact that this time period is not reportable.
2. Gasification air fans and O2 regulation was changed from fixed settings to dynamic based on the Calorific Value of the RDF - improved process control.
3. O2 controller and regulation is using secondary O2 instrument as a backup in case of deviation of the primary one - improved process safety and emissions.
4. Superheated steam temperature controller was made more robust, faster and more precise – reducing chances for plant trip due to high temperature spikes.
5. Boiler water conductivity (TDS) was changed from local regulation to the DSC overall logic. By doing this consumption of chemicals was reduced, surges of hot water discharges eliminated,…
6. ID max speed is now also part of the plant load regulation – reducing load if Fan is maxed out instead of tripping plant on high pressure.</t>
    </r>
  </si>
  <si>
    <t>1. Addition of CEMS local instrument air dryer pipework - improved CEMS reliability.
2. Improved boiler cleaning systems/techniques - improved availability, reliability and reduced filter load on baghouse filter.
3. Improved boiler ash removal - improved availability, reliability.</t>
  </si>
  <si>
    <t>UGC and Boiler ash - determined to be Haz.</t>
  </si>
  <si>
    <t xml:space="preserve">APCr ash - determined to be Haz. Two samples sent to the lab to assess composition and propose plant/process improvements. These were implemented. </t>
  </si>
  <si>
    <t xml:space="preserve">IBA ash underwent 12-week assessment - determined to be non-Haz, compliant with the Permit. Quality monitored monthly with lab samples. Reports all submitted promptly. </t>
  </si>
  <si>
    <t xml:space="preserve">None. </t>
  </si>
  <si>
    <t xml:space="preserve">All samples were shown to be non-Haz. 1 IBA sample was sent to additional in-vitro tests to establih new limit values on pH. </t>
  </si>
  <si>
    <t>12 (one per month)</t>
  </si>
  <si>
    <t>Alan Cassells</t>
  </si>
  <si>
    <t>&lt;0.0056</t>
  </si>
  <si>
    <t>&lt;0.0075</t>
  </si>
  <si>
    <t>&lt;0.0059</t>
  </si>
  <si>
    <t>&lt;0.0079</t>
  </si>
  <si>
    <t>&lt;0.0099</t>
  </si>
  <si>
    <t>&lt;0.0094</t>
  </si>
  <si>
    <t>&lt;0.0138</t>
  </si>
  <si>
    <t>&lt;0.0183</t>
  </si>
  <si>
    <t>&lt;0.0229</t>
  </si>
  <si>
    <t>&lt;0.0166</t>
  </si>
  <si>
    <t>&lt;0.0221</t>
  </si>
  <si>
    <t>&lt;0.0277</t>
  </si>
  <si>
    <t>&lt;0.013</t>
  </si>
  <si>
    <t>&lt;0.0174</t>
  </si>
  <si>
    <t>&lt;0.0217</t>
  </si>
  <si>
    <t>&lt;0.0026</t>
  </si>
  <si>
    <t xml:space="preserve">Test Postponed to 2021 Due to planned Major Outage Work in late Q4. </t>
  </si>
  <si>
    <r>
      <t>170 mg/m</t>
    </r>
    <r>
      <rPr>
        <vertAlign val="superscript"/>
        <sz val="10"/>
        <color theme="1"/>
        <rFont val="Arial"/>
        <family val="2"/>
      </rPr>
      <t>3</t>
    </r>
    <r>
      <rPr>
        <sz val="10"/>
        <color theme="1"/>
        <rFont val="Arial"/>
        <family val="2"/>
      </rPr>
      <t xml:space="preserve"> </t>
    </r>
  </si>
  <si>
    <t>Emissions to Ground water: 
Sampling and analysing performed by external lab. 2 samples showed increased COD and BOD. Repeated sampling shown no excedances. All later samples compliant.</t>
  </si>
  <si>
    <t xml:space="preserve">Emissions to Sewage: 
Online monitoring for pH, temp and flow as per permit. All on DCS. Everything compliant. 
Some problems with flow meter - potential upgrade looked at. Additional blowdown cooling added to help keep temperatures sufficiently low at all times. </t>
  </si>
  <si>
    <t>BYES</t>
  </si>
  <si>
    <t xml:space="preserve">There are 4 residue sources at the plant: 
- IBA (Incineration Bottom Ash) from the end of the grate. Non-Haz.
- UGC (Undergrate and Combustor ash). Haz.
- Boiler ash. Haz.
- APCr filter ash. Haz.
Tonnages are indicated on previous page.
IBA is collected in a common silo (from all three boilers), and discharged on trailers (covered) and taken to Riverridge site at Craigmore where it goes through a wash plant and is recovered for use as an aggregate.
UGC is collected in big bags (separately from each stream), collected over teh month and transported off site regularly and disposed of to landfill at Augean's  site at Port Clarence  at Teesside. 
Boiler ash is collected in big bags (separately from each stream), collected over the month and transported off site regularly and disposed of to landfill at OCO's Wingmoor Farm site near Avonmouth. 
APCr filter ash is collected in two silos (from all three boilers), and discharged in tankers and and transported to OCO's facilty at Leeds and is recovered for use in the manufacture of concrete blocks </t>
  </si>
  <si>
    <t>OCO</t>
  </si>
  <si>
    <t>RRR/Augean</t>
  </si>
  <si>
    <t>Augean</t>
  </si>
  <si>
    <t>RRR</t>
  </si>
  <si>
    <t xml:space="preserve">       8/3/21</t>
  </si>
  <si>
    <t>All batches tested as received</t>
  </si>
  <si>
    <t>Signed</t>
  </si>
  <si>
    <t xml:space="preserve">                               Signed</t>
  </si>
  <si>
    <t xml:space="preserve">       Date</t>
  </si>
  <si>
    <t xml:space="preserve">    Signed</t>
  </si>
  <si>
    <t>If you wish to be involved in the public liasion programme, please contact __hlockhart@equitix.co.uk_______________</t>
  </si>
  <si>
    <t xml:space="preserve">      Date</t>
  </si>
  <si>
    <t xml:space="preserve">  Signed</t>
  </si>
  <si>
    <t xml:space="preserve">                Signed</t>
  </si>
  <si>
    <t xml:space="preserve">                 Date</t>
  </si>
  <si>
    <t xml:space="preserve">       Signed</t>
  </si>
  <si>
    <t xml:space="preserve">         Date</t>
  </si>
  <si>
    <t xml:space="preserve">      Signed</t>
  </si>
  <si>
    <t xml:space="preserve">        Date</t>
  </si>
  <si>
    <t xml:space="preserve">        Signed</t>
  </si>
  <si>
    <t xml:space="preserve">          Date</t>
  </si>
  <si>
    <t xml:space="preserve">Design </t>
  </si>
  <si>
    <t>Schedule 1 Notifications</t>
  </si>
  <si>
    <t>Boiler / Parameter</t>
  </si>
  <si>
    <t>Period</t>
  </si>
  <si>
    <t>Duration</t>
  </si>
  <si>
    <t>Concentrations</t>
  </si>
  <si>
    <t>Sch 1 No.</t>
  </si>
  <si>
    <t xml:space="preserve">Line </t>
  </si>
  <si>
    <t xml:space="preserve">Parameter </t>
  </si>
  <si>
    <t>Start 
Time</t>
  </si>
  <si>
    <t>30 minute</t>
  </si>
  <si>
    <t>10 minute</t>
  </si>
  <si>
    <t>30-min
(mg/Nm3)</t>
  </si>
  <si>
    <t>10-min
(mg/Nm3)</t>
  </si>
  <si>
    <t>Daily
(mg/Nm3)</t>
  </si>
  <si>
    <t>TOC</t>
  </si>
  <si>
    <t>30 min average</t>
  </si>
  <si>
    <t>CO</t>
  </si>
  <si>
    <t>10 min &amp; 30 min average</t>
  </si>
  <si>
    <t xml:space="preserve">30 min &amp; daily average </t>
  </si>
  <si>
    <t>HCl</t>
  </si>
  <si>
    <t>SO2</t>
  </si>
  <si>
    <t>10 min average</t>
  </si>
  <si>
    <t>374 / 880.8</t>
  </si>
  <si>
    <t>145.7 / 11224.4</t>
  </si>
  <si>
    <t>PCDD/PCDF</t>
  </si>
  <si>
    <t>Extractive</t>
  </si>
  <si>
    <t>0.177 ng/m3</t>
  </si>
  <si>
    <t>46.2 / 70.3</t>
  </si>
  <si>
    <t>HCL</t>
  </si>
  <si>
    <t>Count of Sch 1s:</t>
  </si>
  <si>
    <t>No of breaches:</t>
  </si>
  <si>
    <t>Total No. of Hours</t>
  </si>
  <si>
    <t>Total No. of Minutes</t>
  </si>
  <si>
    <t xml:space="preserve"> The Plant is undergoing performance testing and optimisation.
There were 2 outages in the period. 1st was a Statutory outage – July/Aug  and the 2nd was a Service and Inspection outage for turbines Nov/Dec.
</t>
  </si>
  <si>
    <t xml:space="preserve">1. Sumerged scraper enhancements to include sprocket modification, addition of slide valve to control tramp air ingress and dust carryover, bolting of wear plates for quicker maintenance turnaround, non-drive end sprocket modified to enhance reliability - enhanced performance. 
2. Larger doors fitted to gasifier to provide safer, quicker access &amp; egress to gasifier grate - improved H&amp;S. 
3. Additional temperature instruments installed to combustion chambers and various gas path locations - enhanced process control.
4. Push floor bunker floors lined with hardox to decrease friction/wear on bunker and enhance push floor performance, upgrades to ram support struts and structure, flow diverters removed - enhanced process operation. 
5. Boiler chemical dosing mods to include DCS control/visibility &amp; optimise maintainability of dosing pumps - enhanced performance.
6. Modifications to combustion ash discharge conveyor - increased MTBF on bearings &amp; screw, reduced dust escape - enhanced performance.
7. New design of grate shoes to reduce amount of ash, aluminium and other debris falling into undergrate system, and reduce amount of fly ash - enhanced performance. 
8. New design gasifier undergrate ash discharge screw to reduce time taken to replace - enhanced performance. </t>
  </si>
  <si>
    <r>
      <rPr>
        <b/>
        <sz val="9"/>
        <color theme="1"/>
        <rFont val="Arial"/>
        <family val="2"/>
      </rPr>
      <t>Availability Definition</t>
    </r>
    <r>
      <rPr>
        <sz val="9"/>
        <rFont val="Arial"/>
        <family val="2"/>
      </rPr>
      <t xml:space="preserve">: </t>
    </r>
    <r>
      <rPr>
        <sz val="9"/>
        <color rgb="FF000000"/>
        <rFont val="Arial"/>
        <family val="2"/>
      </rPr>
      <t>'the availability of a line is to be calculated by the number of hours the line reported Continuously Monitored emission levels to the Regulator through the calendar year divided by the total number of hours in that year. 
The overall plant availability is calculated as the Mean of all lines in the plant. For clarity this includes periods of Other Than Normal Operating Conditions (OTNOC) and abnormal operation.'  
Rationale: The primary function of an Energy from Waste facility is the disposal of waste. It follows therefore that the availability of a plant is determined by the period of time a facility spends undertaking this activity.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</si>
</sst>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F800]dddd\,\ mmmm\ dd\,\ yyyy"/>
    <numFmt numFmtId="168" formatCode="#,##0.0"/>
    <numFmt numFmtId="169" formatCode="0.0"/>
  </numFmts>
  <fonts count="62">
    <font>
      <sz val="11"/>
      <color theme="1"/>
      <name val="Calibri"/>
      <family val="2"/>
      <scheme val="minor"/>
    </font>
    <font>
      <sz val="10"/>
      <color theme="1"/>
      <name val="Arial"/>
      <family val="2"/>
    </font>
    <font>
      <sz val="10"/>
      <color theme="1"/>
      <name val="Arial"/>
      <family val="2"/>
    </font>
    <font>
      <sz val="10"/>
      <color theme="1"/>
      <name val="Arial"/>
      <family val="2"/>
    </font>
    <font>
      <sz val="12"/>
      <color theme="1"/>
      <name val="Arial"/>
      <family val="2"/>
    </font>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4"/>
      <color theme="1"/>
      <name val="Arial"/>
      <family val="2"/>
    </font>
    <font>
      <sz val="14"/>
      <color theme="1"/>
      <name val="Arial"/>
      <family val="2"/>
    </font>
    <font>
      <b/>
      <sz val="10"/>
      <color theme="1"/>
      <name val="Arial"/>
      <family val="2"/>
    </font>
    <font>
      <sz val="10"/>
      <color theme="1"/>
      <name val="Arial"/>
      <family val="2"/>
    </font>
    <font>
      <sz val="9"/>
      <color theme="1"/>
      <name val="Arial"/>
      <family val="2"/>
    </font>
    <font>
      <vertAlign val="superscript"/>
      <sz val="10"/>
      <color theme="1"/>
      <name val="Arial"/>
      <family val="2"/>
    </font>
    <font>
      <sz val="10"/>
      <color theme="0"/>
      <name val="Arial"/>
      <family val="2"/>
    </font>
    <font>
      <u/>
      <sz val="11"/>
      <color theme="1"/>
      <name val="Arial"/>
      <family val="2"/>
    </font>
    <font>
      <sz val="12"/>
      <color theme="0"/>
      <name val="Arial"/>
      <family val="2"/>
    </font>
    <font>
      <b/>
      <sz val="10"/>
      <name val="Arial"/>
      <family val="2"/>
    </font>
    <font>
      <b/>
      <sz val="11"/>
      <name val="Arial"/>
      <family val="2"/>
    </font>
    <font>
      <sz val="11"/>
      <color rgb="FFFF0000"/>
      <name val="Arial"/>
      <family val="2"/>
    </font>
    <font>
      <b/>
      <vertAlign val="superscript"/>
      <sz val="11"/>
      <color theme="1"/>
      <name val="Arial"/>
      <family val="2"/>
    </font>
    <font>
      <sz val="12"/>
      <color rgb="FFFF0000"/>
      <name val="Arial"/>
      <family val="2"/>
    </font>
    <font>
      <b/>
      <sz val="12"/>
      <color rgb="FF000000"/>
      <name val="Arial"/>
      <family val="2"/>
    </font>
    <font>
      <i/>
      <sz val="12"/>
      <color theme="1"/>
      <name val="Arial"/>
      <family val="2"/>
    </font>
    <font>
      <i/>
      <sz val="11"/>
      <color theme="1"/>
      <name val="Arial"/>
      <family val="2"/>
    </font>
    <font>
      <i/>
      <u/>
      <sz val="12"/>
      <color theme="1"/>
      <name val="Arial"/>
      <family val="2"/>
    </font>
    <font>
      <sz val="8"/>
      <name val="Calibri"/>
      <family val="2"/>
      <scheme val="minor"/>
    </font>
    <font>
      <i/>
      <u/>
      <sz val="11"/>
      <color theme="1"/>
      <name val="Arial"/>
      <family val="2"/>
    </font>
    <font>
      <b/>
      <u/>
      <sz val="11"/>
      <color theme="1"/>
      <name val="Arial"/>
      <family val="2"/>
    </font>
    <font>
      <b/>
      <i/>
      <u/>
      <sz val="11"/>
      <color theme="1"/>
      <name val="Arial"/>
      <family val="2"/>
    </font>
    <font>
      <b/>
      <u/>
      <sz val="12"/>
      <color theme="1"/>
      <name val="Arial"/>
      <family val="2"/>
    </font>
    <font>
      <b/>
      <i/>
      <u/>
      <sz val="12"/>
      <color theme="1"/>
      <name val="Arial"/>
      <family val="2"/>
    </font>
    <font>
      <sz val="9"/>
      <name val="Arial"/>
      <family val="2"/>
    </font>
    <font>
      <sz val="9"/>
      <color rgb="FF000000"/>
      <name val="Arial"/>
      <family val="2"/>
    </font>
    <font>
      <b/>
      <sz val="9"/>
      <color theme="1"/>
      <name val="Arial"/>
      <family val="2"/>
    </font>
    <font>
      <u/>
      <sz val="11"/>
      <color theme="10"/>
      <name val="Calibri"/>
      <family val="2"/>
      <scheme val="minor"/>
    </font>
    <font>
      <sz val="10"/>
      <name val="Arial"/>
      <family val="2"/>
    </font>
    <font>
      <b/>
      <u/>
      <sz val="10"/>
      <color theme="1"/>
      <name val="Arial"/>
      <family val="2"/>
    </font>
    <font>
      <sz val="10"/>
      <color theme="1"/>
      <name val="Calibri"/>
      <family val="2"/>
    </font>
    <font>
      <sz val="11"/>
      <color indexed="8"/>
      <name val="Calibri"/>
      <family val="2"/>
    </font>
    <font>
      <b/>
      <sz val="11"/>
      <color indexed="8"/>
      <name val="Calibri"/>
      <family val="2"/>
    </font>
    <font>
      <sz val="11"/>
      <color indexed="10"/>
      <name val="Calibri"/>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2"/>
      <name val="Calibri"/>
      <family val="2"/>
    </font>
    <font>
      <b/>
      <sz val="11"/>
      <color indexed="63"/>
      <name val="Calibri"/>
      <family val="2"/>
    </font>
    <font>
      <b/>
      <sz val="11"/>
      <color indexed="52"/>
      <name val="Calibri"/>
      <family val="2"/>
    </font>
    <font>
      <b/>
      <sz val="11"/>
      <color indexed="9"/>
      <name val="Calibri"/>
      <family val="2"/>
    </font>
    <font>
      <i/>
      <sz val="11"/>
      <color indexed="23"/>
      <name val="Calibri"/>
      <family val="2"/>
    </font>
    <font>
      <sz val="11"/>
      <color indexed="9"/>
      <name val="Calibri"/>
      <family val="2"/>
    </font>
    <font>
      <sz val="8"/>
      <name val="Univers (WN)"/>
    </font>
    <font>
      <sz val="9"/>
      <color theme="1"/>
      <name val="Calibri"/>
      <family val="2"/>
    </font>
    <font>
      <b/>
      <sz val="11"/>
      <color theme="1"/>
      <name val="Calibri"/>
      <family val="2"/>
      <scheme val="minor"/>
    </font>
    <font>
      <b/>
      <sz val="14"/>
      <color theme="1"/>
      <name val="Calibri"/>
      <family val="2"/>
      <scheme val="minor"/>
    </font>
    <font>
      <sz val="11"/>
      <name val="Calibri"/>
      <family val="2"/>
      <scheme val="minor"/>
    </font>
  </fonts>
  <fills count="3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1" tint="4.9989318521683403E-2"/>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right/>
      <top style="thin">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2">
    <xf numFmtId="0" fontId="0" fillId="0" borderId="0"/>
    <xf numFmtId="43" fontId="5" fillId="0" borderId="0" applyFont="0" applyFill="0" applyBorder="0" applyAlignment="0" applyProtection="0"/>
    <xf numFmtId="9" fontId="5" fillId="0" borderId="0" applyFont="0" applyFill="0" applyBorder="0" applyAlignment="0" applyProtection="0"/>
    <xf numFmtId="0" fontId="37" fillId="0" borderId="0" applyNumberFormat="0" applyFill="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56" fillId="19"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6" borderId="0" applyNumberFormat="0" applyBorder="0" applyAlignment="0" applyProtection="0"/>
    <xf numFmtId="0" fontId="52" fillId="27" borderId="18" applyNumberFormat="0" applyAlignment="0" applyProtection="0"/>
    <xf numFmtId="0" fontId="53" fillId="27" borderId="19" applyNumberFormat="0" applyAlignment="0" applyProtection="0"/>
    <xf numFmtId="43" fontId="41" fillId="0" borderId="0" applyFont="0" applyFill="0" applyBorder="0" applyAlignment="0" applyProtection="0"/>
    <xf numFmtId="43" fontId="38" fillId="0" borderId="0" applyFont="0" applyFill="0" applyBorder="0" applyAlignment="0" applyProtection="0"/>
    <xf numFmtId="0" fontId="51" fillId="14" borderId="19" applyNumberFormat="0" applyAlignment="0" applyProtection="0"/>
    <xf numFmtId="0" fontId="42" fillId="0" borderId="21" applyNumberFormat="0" applyFill="0" applyAlignment="0" applyProtection="0"/>
    <xf numFmtId="0" fontId="55" fillId="0" borderId="0" applyNumberFormat="0" applyFill="0" applyBorder="0" applyAlignment="0" applyProtection="0"/>
    <xf numFmtId="0" fontId="49" fillId="11" borderId="0" applyNumberFormat="0" applyBorder="0" applyAlignment="0" applyProtection="0"/>
    <xf numFmtId="0" fontId="38" fillId="29" borderId="26" applyNumberFormat="0" applyFont="0" applyAlignment="0" applyProtection="0"/>
    <xf numFmtId="9" fontId="41" fillId="0" borderId="0" applyFont="0" applyFill="0" applyBorder="0" applyAlignment="0" applyProtection="0"/>
    <xf numFmtId="0" fontId="50" fillId="10" borderId="0" applyNumberFormat="0" applyBorder="0" applyAlignment="0" applyProtection="0"/>
    <xf numFmtId="0" fontId="57" fillId="0" borderId="0"/>
    <xf numFmtId="0" fontId="45" fillId="0" borderId="0" applyNumberFormat="0" applyFill="0" applyBorder="0" applyAlignment="0" applyProtection="0"/>
    <xf numFmtId="0" fontId="46" fillId="0" borderId="22" applyNumberFormat="0" applyFill="0" applyAlignment="0" applyProtection="0"/>
    <xf numFmtId="0" fontId="47" fillId="0" borderId="23" applyNumberFormat="0" applyFill="0" applyAlignment="0" applyProtection="0"/>
    <xf numFmtId="0" fontId="48" fillId="0" borderId="24" applyNumberFormat="0" applyFill="0" applyAlignment="0" applyProtection="0"/>
    <xf numFmtId="0" fontId="48" fillId="0" borderId="0" applyNumberFormat="0" applyFill="0" applyBorder="0" applyAlignment="0" applyProtection="0"/>
    <xf numFmtId="0" fontId="44" fillId="0" borderId="25" applyNumberFormat="0" applyFill="0" applyAlignment="0" applyProtection="0"/>
    <xf numFmtId="44" fontId="38" fillId="0" borderId="0" applyFont="0" applyFill="0" applyBorder="0" applyAlignment="0" applyProtection="0"/>
    <xf numFmtId="0" fontId="43" fillId="0" borderId="0" applyNumberFormat="0" applyFill="0" applyBorder="0" applyAlignment="0" applyProtection="0"/>
    <xf numFmtId="0" fontId="54" fillId="28" borderId="20" applyNumberFormat="0" applyAlignment="0" applyProtection="0"/>
    <xf numFmtId="0" fontId="38" fillId="0" borderId="0"/>
    <xf numFmtId="9" fontId="38" fillId="0" borderId="0" applyFont="0" applyFill="0" applyBorder="0" applyAlignment="0" applyProtection="0"/>
    <xf numFmtId="0" fontId="5" fillId="0" borderId="0"/>
    <xf numFmtId="0" fontId="38" fillId="0" borderId="0"/>
    <xf numFmtId="0" fontId="58" fillId="0" borderId="0"/>
    <xf numFmtId="9" fontId="41" fillId="0" borderId="0" applyFont="0" applyFill="0" applyBorder="0" applyAlignment="0" applyProtection="0"/>
    <xf numFmtId="43" fontId="41" fillId="0" borderId="0" applyFont="0" applyFill="0" applyBorder="0" applyAlignment="0" applyProtection="0"/>
    <xf numFmtId="9" fontId="5"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2" fillId="27" borderId="29" applyNumberFormat="0" applyAlignment="0" applyProtection="0"/>
    <xf numFmtId="0" fontId="53" fillId="27" borderId="30" applyNumberFormat="0" applyAlignment="0" applyProtection="0"/>
    <xf numFmtId="0" fontId="51" fillId="14" borderId="30" applyNumberFormat="0" applyAlignment="0" applyProtection="0"/>
    <xf numFmtId="0" fontId="42" fillId="0" borderId="31" applyNumberFormat="0" applyFill="0" applyAlignment="0" applyProtection="0"/>
    <xf numFmtId="0" fontId="38" fillId="29" borderId="32" applyNumberFormat="0" applyFont="0" applyAlignment="0" applyProtection="0"/>
  </cellStyleXfs>
  <cellXfs count="580">
    <xf numFmtId="0" fontId="0" fillId="0" borderId="0" xfId="0"/>
    <xf numFmtId="0" fontId="6" fillId="0" borderId="0" xfId="0" applyFont="1"/>
    <xf numFmtId="0" fontId="7" fillId="0" borderId="0" xfId="0" applyFont="1"/>
    <xf numFmtId="0" fontId="8" fillId="0" borderId="0" xfId="0" applyFont="1"/>
    <xf numFmtId="0" fontId="8" fillId="2" borderId="2" xfId="0" applyFont="1" applyFill="1" applyBorder="1" applyAlignment="1">
      <alignment horizontal="center"/>
    </xf>
    <xf numFmtId="0" fontId="9" fillId="0" borderId="2" xfId="0" applyFont="1" applyBorder="1" applyAlignment="1">
      <alignment horizontal="center"/>
    </xf>
    <xf numFmtId="0" fontId="9" fillId="0" borderId="2" xfId="0" applyFont="1" applyBorder="1"/>
    <xf numFmtId="0" fontId="10" fillId="0" borderId="0" xfId="0" applyFont="1"/>
    <xf numFmtId="0" fontId="11" fillId="0" borderId="0" xfId="0" applyFont="1"/>
    <xf numFmtId="0" fontId="7" fillId="2" borderId="0" xfId="0" applyFont="1" applyFill="1"/>
    <xf numFmtId="0" fontId="7" fillId="0" borderId="0" xfId="0" applyFont="1" applyAlignment="1">
      <alignment horizontal="left"/>
    </xf>
    <xf numFmtId="0" fontId="9" fillId="0" borderId="0" xfId="0" applyFont="1"/>
    <xf numFmtId="0" fontId="12" fillId="0" borderId="2" xfId="0" applyFont="1" applyBorder="1" applyAlignment="1">
      <alignment horizontal="center"/>
    </xf>
    <xf numFmtId="0" fontId="12" fillId="0" borderId="2" xfId="0" applyFont="1" applyBorder="1"/>
    <xf numFmtId="0" fontId="13" fillId="2" borderId="2" xfId="0" applyFont="1" applyFill="1" applyBorder="1" applyAlignment="1">
      <alignment horizontal="center"/>
    </xf>
    <xf numFmtId="0" fontId="13" fillId="2" borderId="2" xfId="0" applyFont="1" applyFill="1" applyBorder="1" applyAlignment="1">
      <alignment horizontal="left"/>
    </xf>
    <xf numFmtId="0" fontId="13" fillId="0" borderId="0" xfId="0" applyFont="1"/>
    <xf numFmtId="0" fontId="12" fillId="0" borderId="2" xfId="0" applyFont="1" applyBorder="1" applyAlignment="1">
      <alignment horizontal="center" vertical="top"/>
    </xf>
    <xf numFmtId="0" fontId="12" fillId="0" borderId="2" xfId="0" applyFont="1" applyBorder="1" applyAlignment="1">
      <alignment vertical="top"/>
    </xf>
    <xf numFmtId="0" fontId="13" fillId="2" borderId="2" xfId="0" applyFont="1" applyFill="1" applyBorder="1" applyAlignment="1">
      <alignment horizontal="center" vertical="top"/>
    </xf>
    <xf numFmtId="0" fontId="12" fillId="0" borderId="0" xfId="0" applyFont="1"/>
    <xf numFmtId="0" fontId="13" fillId="0" borderId="0" xfId="0" applyFont="1" applyAlignment="1">
      <alignment horizontal="center"/>
    </xf>
    <xf numFmtId="0" fontId="14" fillId="0" borderId="0" xfId="0" applyFont="1"/>
    <xf numFmtId="0" fontId="8" fillId="0" borderId="6" xfId="0" applyFont="1" applyBorder="1"/>
    <xf numFmtId="0" fontId="8" fillId="3" borderId="7" xfId="0" applyFont="1" applyFill="1" applyBorder="1" applyAlignment="1">
      <alignment vertical="center"/>
    </xf>
    <xf numFmtId="0" fontId="8" fillId="0" borderId="11" xfId="0" applyFont="1" applyBorder="1"/>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9" fillId="0" borderId="12" xfId="0" applyFont="1" applyBorder="1"/>
    <xf numFmtId="0" fontId="8" fillId="0" borderId="13" xfId="0" applyFont="1" applyBorder="1" applyAlignment="1">
      <alignment horizontal="center"/>
    </xf>
    <xf numFmtId="0" fontId="13" fillId="0" borderId="3" xfId="0" applyFont="1" applyBorder="1"/>
    <xf numFmtId="0" fontId="13" fillId="0" borderId="4" xfId="0" applyFont="1" applyBorder="1" applyAlignment="1">
      <alignment horizontal="center"/>
    </xf>
    <xf numFmtId="0" fontId="12" fillId="0" borderId="4"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vertical="center"/>
    </xf>
    <xf numFmtId="164" fontId="13" fillId="2" borderId="7" xfId="1" applyNumberFormat="1" applyFont="1" applyFill="1" applyBorder="1" applyAlignment="1">
      <alignment horizontal="center"/>
    </xf>
    <xf numFmtId="164" fontId="12" fillId="0" borderId="7" xfId="1" applyNumberFormat="1" applyFont="1" applyBorder="1" applyAlignment="1">
      <alignment horizontal="center"/>
    </xf>
    <xf numFmtId="165" fontId="13" fillId="0" borderId="10" xfId="2" applyNumberFormat="1" applyFont="1" applyBorder="1" applyAlignment="1">
      <alignment horizontal="center"/>
    </xf>
    <xf numFmtId="0" fontId="13" fillId="0" borderId="9" xfId="0" applyFont="1" applyBorder="1" applyAlignment="1">
      <alignment vertical="center"/>
    </xf>
    <xf numFmtId="164" fontId="13" fillId="2" borderId="0" xfId="1" applyNumberFormat="1" applyFont="1" applyFill="1" applyAlignment="1">
      <alignment horizontal="center"/>
    </xf>
    <xf numFmtId="164" fontId="12" fillId="0" borderId="0" xfId="1" applyNumberFormat="1" applyFont="1" applyAlignment="1">
      <alignment horizontal="center"/>
    </xf>
    <xf numFmtId="0" fontId="12" fillId="0" borderId="9" xfId="0" applyFont="1" applyBorder="1" applyAlignment="1">
      <alignment vertical="center"/>
    </xf>
    <xf numFmtId="164" fontId="13" fillId="2" borderId="12" xfId="1" applyNumberFormat="1" applyFont="1" applyFill="1" applyBorder="1" applyAlignment="1">
      <alignment horizontal="center"/>
    </xf>
    <xf numFmtId="164" fontId="12" fillId="0" borderId="12" xfId="1" applyNumberFormat="1" applyFont="1" applyBorder="1" applyAlignment="1">
      <alignment horizontal="center"/>
    </xf>
    <xf numFmtId="0" fontId="12" fillId="0" borderId="0" xfId="0" applyFont="1" applyAlignment="1">
      <alignment horizontal="center"/>
    </xf>
    <xf numFmtId="0" fontId="13" fillId="0" borderId="7" xfId="0" applyFont="1" applyBorder="1" applyAlignment="1">
      <alignment horizontal="center"/>
    </xf>
    <xf numFmtId="0" fontId="12" fillId="0" borderId="7" xfId="0" applyFont="1" applyBorder="1" applyAlignment="1">
      <alignment horizontal="center"/>
    </xf>
    <xf numFmtId="0" fontId="13" fillId="0" borderId="8" xfId="0" applyFont="1" applyBorder="1" applyAlignment="1">
      <alignment horizontal="center"/>
    </xf>
    <xf numFmtId="0" fontId="13" fillId="0" borderId="6" xfId="0" applyFont="1" applyBorder="1"/>
    <xf numFmtId="164" fontId="13" fillId="0" borderId="8" xfId="0" applyNumberFormat="1" applyFont="1" applyBorder="1" applyAlignment="1">
      <alignment horizontal="center"/>
    </xf>
    <xf numFmtId="0" fontId="13" fillId="0" borderId="9" xfId="0" applyFont="1" applyBorder="1"/>
    <xf numFmtId="164" fontId="13" fillId="0" borderId="10" xfId="0" applyNumberFormat="1" applyFont="1" applyBorder="1" applyAlignment="1">
      <alignment horizontal="center"/>
    </xf>
    <xf numFmtId="0" fontId="13" fillId="0" borderId="0" xfId="0" applyFont="1" applyAlignment="1">
      <alignment horizontal="center" vertical="center"/>
    </xf>
    <xf numFmtId="165" fontId="13" fillId="0" borderId="0" xfId="2" applyNumberFormat="1" applyFont="1" applyAlignment="1">
      <alignment horizontal="center" vertical="center"/>
    </xf>
    <xf numFmtId="0" fontId="13" fillId="0" borderId="11" xfId="0" applyFont="1" applyBorder="1"/>
    <xf numFmtId="0" fontId="13" fillId="0" borderId="12" xfId="0" applyFont="1" applyBorder="1"/>
    <xf numFmtId="0" fontId="13" fillId="0" borderId="6" xfId="0" applyFont="1" applyBorder="1" applyAlignment="1">
      <alignment horizontal="center" vertical="center"/>
    </xf>
    <xf numFmtId="0" fontId="13" fillId="0" borderId="8" xfId="0" quotePrefix="1" applyFont="1" applyBorder="1" applyAlignment="1">
      <alignment horizontal="center"/>
    </xf>
    <xf numFmtId="165" fontId="13" fillId="0" borderId="8" xfId="2" applyNumberFormat="1" applyFont="1" applyBorder="1" applyAlignment="1">
      <alignment horizontal="center"/>
    </xf>
    <xf numFmtId="165" fontId="13" fillId="0" borderId="13" xfId="2" applyNumberFormat="1" applyFont="1" applyBorder="1" applyAlignment="1">
      <alignment horizontal="center"/>
    </xf>
    <xf numFmtId="0" fontId="13" fillId="0" borderId="3" xfId="0" applyFont="1" applyBorder="1" applyAlignment="1">
      <alignment horizontal="center" vertical="center"/>
    </xf>
    <xf numFmtId="43" fontId="13" fillId="0" borderId="10" xfId="0" applyNumberFormat="1" applyFont="1" applyBorder="1" applyAlignment="1">
      <alignment horizontal="center" vertical="center"/>
    </xf>
    <xf numFmtId="0" fontId="13" fillId="2" borderId="12" xfId="0" applyFont="1" applyFill="1" applyBorder="1" applyAlignment="1">
      <alignment horizontal="center" vertical="center"/>
    </xf>
    <xf numFmtId="0" fontId="13" fillId="0" borderId="6" xfId="0" applyFont="1" applyBorder="1" applyAlignment="1">
      <alignment horizontal="center"/>
    </xf>
    <xf numFmtId="0" fontId="13" fillId="0" borderId="12" xfId="0" applyFont="1" applyBorder="1" applyAlignment="1">
      <alignment horizontal="center"/>
    </xf>
    <xf numFmtId="0" fontId="6" fillId="0" borderId="0" xfId="0" applyFont="1" applyAlignment="1">
      <alignment horizontal="right"/>
    </xf>
    <xf numFmtId="0" fontId="6" fillId="0" borderId="0" xfId="0" applyFont="1" applyAlignment="1">
      <alignment vertical="center"/>
    </xf>
    <xf numFmtId="0" fontId="8" fillId="0" borderId="0" xfId="0" applyFont="1" applyAlignment="1">
      <alignment horizontal="center"/>
    </xf>
    <xf numFmtId="0" fontId="16" fillId="4"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vertical="center" wrapText="1"/>
    </xf>
    <xf numFmtId="0" fontId="13" fillId="0" borderId="2" xfId="0" applyFont="1" applyBorder="1" applyAlignment="1">
      <alignment vertical="center" wrapText="1"/>
    </xf>
    <xf numFmtId="0" fontId="13" fillId="0" borderId="0" xfId="0" applyFont="1" applyAlignment="1">
      <alignment vertical="center"/>
    </xf>
    <xf numFmtId="0" fontId="16" fillId="4" borderId="6" xfId="0" applyFont="1" applyFill="1" applyBorder="1" applyAlignment="1">
      <alignment vertical="center" wrapText="1"/>
    </xf>
    <xf numFmtId="0" fontId="16" fillId="4" borderId="8"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vertical="center" wrapText="1"/>
    </xf>
    <xf numFmtId="4" fontId="13" fillId="0" borderId="2" xfId="0" applyNumberFormat="1" applyFont="1" applyBorder="1" applyAlignment="1">
      <alignment horizontal="center" vertical="center" wrapText="1"/>
    </xf>
    <xf numFmtId="4" fontId="13" fillId="2" borderId="2" xfId="0" applyNumberFormat="1" applyFont="1" applyFill="1" applyBorder="1" applyAlignment="1">
      <alignment horizontal="center" vertical="center" wrapText="1"/>
    </xf>
    <xf numFmtId="0" fontId="8" fillId="0" borderId="0" xfId="0" applyFont="1" applyAlignment="1">
      <alignment horizontal="left" vertical="top" wrapText="1"/>
    </xf>
    <xf numFmtId="0" fontId="16" fillId="4" borderId="2" xfId="0" applyFont="1" applyFill="1" applyBorder="1" applyAlignment="1">
      <alignment vertical="center" wrapText="1"/>
    </xf>
    <xf numFmtId="0" fontId="7" fillId="2" borderId="2" xfId="0" applyFont="1" applyFill="1" applyBorder="1"/>
    <xf numFmtId="0" fontId="17" fillId="0" borderId="12" xfId="0" applyFont="1" applyBorder="1"/>
    <xf numFmtId="0" fontId="8" fillId="0" borderId="0" xfId="0" applyFont="1" applyAlignment="1">
      <alignment vertical="center"/>
    </xf>
    <xf numFmtId="0" fontId="12" fillId="0" borderId="2" xfId="0" applyFont="1" applyBorder="1" applyAlignment="1">
      <alignment horizontal="center" vertical="center" wrapText="1"/>
    </xf>
    <xf numFmtId="14" fontId="13" fillId="2" borderId="2" xfId="0" applyNumberFormat="1" applyFont="1" applyFill="1" applyBorder="1" applyAlignment="1">
      <alignment horizontal="left"/>
    </xf>
    <xf numFmtId="0" fontId="7" fillId="0" borderId="0" xfId="0" applyFont="1" applyAlignment="1">
      <alignment horizontal="left"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xf numFmtId="0" fontId="7" fillId="0" borderId="7" xfId="0" applyFont="1" applyBorder="1"/>
    <xf numFmtId="0" fontId="7" fillId="0" borderId="8" xfId="0" applyFont="1" applyBorder="1"/>
    <xf numFmtId="0" fontId="7" fillId="0" borderId="11" xfId="0" applyFont="1" applyBorder="1"/>
    <xf numFmtId="0" fontId="7" fillId="0" borderId="12" xfId="0" applyFont="1" applyBorder="1"/>
    <xf numFmtId="0" fontId="7" fillId="0" borderId="13" xfId="0" applyFont="1" applyBorder="1"/>
    <xf numFmtId="0" fontId="9" fillId="0" borderId="3" xfId="0" applyFont="1" applyBorder="1"/>
    <xf numFmtId="0" fontId="7" fillId="0" borderId="4" xfId="0" applyFont="1" applyBorder="1"/>
    <xf numFmtId="0" fontId="7" fillId="0" borderId="5" xfId="0" applyFont="1" applyBorder="1"/>
    <xf numFmtId="0" fontId="6" fillId="0" borderId="3" xfId="0" applyFont="1" applyBorder="1"/>
    <xf numFmtId="0" fontId="13" fillId="0" borderId="2" xfId="0" applyFont="1" applyBorder="1" applyAlignment="1">
      <alignment horizontal="center"/>
    </xf>
    <xf numFmtId="0" fontId="12" fillId="0" borderId="2" xfId="0" applyFont="1" applyBorder="1" applyAlignment="1">
      <alignment horizontal="center" vertical="center"/>
    </xf>
    <xf numFmtId="0" fontId="13"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8" fillId="0" borderId="0" xfId="0" applyFont="1"/>
    <xf numFmtId="9" fontId="13"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vertical="top"/>
    </xf>
    <xf numFmtId="0" fontId="9" fillId="0" borderId="2" xfId="0" applyFont="1" applyBorder="1" applyAlignment="1">
      <alignment horizontal="center" vertical="center"/>
    </xf>
    <xf numFmtId="0" fontId="8" fillId="0" borderId="2" xfId="0" applyFont="1" applyBorder="1"/>
    <xf numFmtId="0" fontId="21" fillId="0" borderId="2" xfId="0" applyFont="1" applyBorder="1" applyAlignment="1">
      <alignment horizontal="center"/>
    </xf>
    <xf numFmtId="0" fontId="8" fillId="5" borderId="2" xfId="0" applyFont="1" applyFill="1" applyBorder="1" applyAlignment="1">
      <alignment horizontal="center"/>
    </xf>
    <xf numFmtId="0" fontId="9" fillId="0" borderId="2" xfId="0" applyFont="1" applyBorder="1" applyAlignment="1">
      <alignment horizontal="left" vertical="center"/>
    </xf>
    <xf numFmtId="0" fontId="8" fillId="0" borderId="2" xfId="0" applyFont="1" applyBorder="1" applyAlignment="1">
      <alignment horizontal="left"/>
    </xf>
    <xf numFmtId="0" fontId="9" fillId="0" borderId="1" xfId="0" applyFont="1" applyBorder="1" applyAlignment="1">
      <alignment horizontal="center" vertical="center" wrapText="1"/>
    </xf>
    <xf numFmtId="0" fontId="9" fillId="0" borderId="0" xfId="0" applyFont="1" applyAlignment="1">
      <alignment vertical="center"/>
    </xf>
    <xf numFmtId="0" fontId="21" fillId="5" borderId="2" xfId="0" applyFont="1" applyFill="1" applyBorder="1" applyAlignment="1">
      <alignment horizontal="center"/>
    </xf>
    <xf numFmtId="0" fontId="8" fillId="0" borderId="8" xfId="0" applyFont="1" applyBorder="1" applyAlignment="1">
      <alignment horizontal="left"/>
    </xf>
    <xf numFmtId="0" fontId="23" fillId="0" borderId="0" xfId="0" applyFont="1"/>
    <xf numFmtId="0" fontId="13" fillId="0" borderId="0" xfId="0" applyFont="1" applyBorder="1" applyAlignment="1">
      <alignment horizontal="center"/>
    </xf>
    <xf numFmtId="0" fontId="13" fillId="7" borderId="9" xfId="0" applyFont="1" applyFill="1" applyBorder="1" applyAlignment="1">
      <alignment vertical="center"/>
    </xf>
    <xf numFmtId="0" fontId="13" fillId="0" borderId="2" xfId="0" applyFont="1" applyBorder="1" applyAlignment="1">
      <alignment horizontal="center" vertical="center" wrapText="1"/>
    </xf>
    <xf numFmtId="0" fontId="8" fillId="0" borderId="0" xfId="0" applyFont="1" applyBorder="1"/>
    <xf numFmtId="0" fontId="8" fillId="0" borderId="9" xfId="0" applyFont="1" applyBorder="1"/>
    <xf numFmtId="0" fontId="25" fillId="0" borderId="0" xfId="0" applyFont="1"/>
    <xf numFmtId="0" fontId="26" fillId="0" borderId="0" xfId="0" applyFont="1"/>
    <xf numFmtId="0" fontId="27" fillId="0" borderId="0" xfId="0" applyFont="1"/>
    <xf numFmtId="0" fontId="13" fillId="5" borderId="2" xfId="0" applyFont="1" applyFill="1" applyBorder="1" applyAlignment="1">
      <alignment horizontal="center" vertical="center" wrapText="1"/>
    </xf>
    <xf numFmtId="0" fontId="9" fillId="0" borderId="0" xfId="0" applyFont="1" applyAlignment="1">
      <alignment horizontal="center"/>
    </xf>
    <xf numFmtId="0" fontId="29" fillId="0" borderId="0" xfId="0" applyFont="1"/>
    <xf numFmtId="0" fontId="30" fillId="0" borderId="0" xfId="0" applyFont="1"/>
    <xf numFmtId="0" fontId="31" fillId="0" borderId="0" xfId="0" applyFont="1"/>
    <xf numFmtId="0" fontId="26" fillId="0" borderId="0" xfId="0" applyFont="1" applyAlignment="1">
      <alignment horizontal="right"/>
    </xf>
    <xf numFmtId="0" fontId="32" fillId="0" borderId="0" xfId="0" applyFont="1"/>
    <xf numFmtId="0" fontId="7" fillId="0" borderId="0" xfId="0" applyFont="1" applyAlignment="1">
      <alignment vertical="top" wrapText="1"/>
    </xf>
    <xf numFmtId="0" fontId="33" fillId="0" borderId="0" xfId="0" applyFont="1"/>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4" fillId="0" borderId="0" xfId="0" applyFont="1"/>
    <xf numFmtId="17" fontId="7" fillId="0" borderId="0" xfId="0" applyNumberFormat="1" applyFont="1"/>
    <xf numFmtId="0" fontId="3" fillId="0" borderId="9" xfId="0" applyFont="1" applyBorder="1"/>
    <xf numFmtId="43" fontId="13" fillId="5" borderId="10" xfId="0" applyNumberFormat="1" applyFont="1" applyFill="1" applyBorder="1" applyAlignment="1">
      <alignment horizontal="center" vertical="center"/>
    </xf>
    <xf numFmtId="43" fontId="13" fillId="5" borderId="13" xfId="0" applyNumberFormat="1" applyFont="1" applyFill="1" applyBorder="1" applyAlignment="1">
      <alignment horizontal="center" vertical="center"/>
    </xf>
    <xf numFmtId="0" fontId="3" fillId="0" borderId="11" xfId="0" applyFont="1" applyBorder="1" applyAlignment="1">
      <alignment vertical="center"/>
    </xf>
    <xf numFmtId="0" fontId="3" fillId="0" borderId="0" xfId="0" applyFont="1" applyAlignment="1">
      <alignment horizontal="center"/>
    </xf>
    <xf numFmtId="0" fontId="2" fillId="0" borderId="9" xfId="0" applyFont="1" applyBorder="1"/>
    <xf numFmtId="0" fontId="13" fillId="5"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9" fillId="0" borderId="0" xfId="0" applyFont="1" applyBorder="1" applyAlignment="1">
      <alignment horizontal="center" vertical="center"/>
    </xf>
    <xf numFmtId="0" fontId="13" fillId="2" borderId="3" xfId="0" applyFont="1" applyFill="1" applyBorder="1" applyAlignment="1">
      <alignment horizontal="left"/>
    </xf>
    <xf numFmtId="0" fontId="14" fillId="0" borderId="6" xfId="0" applyFont="1" applyBorder="1" applyAlignment="1">
      <alignment horizontal="right" vertical="top" wrapText="1"/>
    </xf>
    <xf numFmtId="0" fontId="14" fillId="0" borderId="7" xfId="0" applyFont="1" applyBorder="1" applyAlignment="1">
      <alignment horizontal="right" vertical="top" wrapText="1"/>
    </xf>
    <xf numFmtId="0" fontId="12"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3" fillId="2" borderId="4" xfId="0" applyFont="1" applyFill="1" applyBorder="1" applyAlignment="1">
      <alignment horizontal="left"/>
    </xf>
    <xf numFmtId="0" fontId="13" fillId="2" borderId="5" xfId="0" applyFont="1" applyFill="1" applyBorder="1" applyAlignment="1">
      <alignment horizontal="left"/>
    </xf>
    <xf numFmtId="0" fontId="13" fillId="5" borderId="2" xfId="0" applyFont="1" applyFill="1" applyBorder="1" applyAlignment="1">
      <alignment horizontal="center" vertical="center" wrapText="1"/>
    </xf>
    <xf numFmtId="0" fontId="7" fillId="0" borderId="0" xfId="0" applyFont="1" applyAlignment="1">
      <alignment horizontal="center"/>
    </xf>
    <xf numFmtId="0" fontId="7" fillId="2" borderId="0" xfId="0" applyFont="1" applyFill="1" applyAlignment="1">
      <alignment horizontal="left"/>
    </xf>
    <xf numFmtId="0" fontId="1" fillId="2" borderId="9" xfId="0" applyFont="1" applyFill="1" applyBorder="1"/>
    <xf numFmtId="43" fontId="7" fillId="0" borderId="0" xfId="0" applyNumberFormat="1" applyFont="1"/>
    <xf numFmtId="0" fontId="13" fillId="0" borderId="4" xfId="0" applyFont="1" applyBorder="1" applyAlignment="1">
      <alignment horizontal="center" vertical="center"/>
    </xf>
    <xf numFmtId="164" fontId="13" fillId="2" borderId="7" xfId="1" applyNumberFormat="1" applyFont="1" applyFill="1" applyBorder="1" applyAlignment="1">
      <alignment horizontal="center" vertical="center"/>
    </xf>
    <xf numFmtId="164" fontId="13" fillId="2" borderId="0" xfId="1" applyNumberFormat="1" applyFont="1" applyFill="1" applyAlignment="1">
      <alignment horizontal="center" vertical="center"/>
    </xf>
    <xf numFmtId="164" fontId="13" fillId="2" borderId="12" xfId="1" applyNumberFormat="1" applyFont="1" applyFill="1" applyBorder="1" applyAlignment="1">
      <alignment horizontal="center" vertical="center"/>
    </xf>
    <xf numFmtId="0" fontId="13" fillId="0" borderId="7" xfId="0" applyFont="1" applyBorder="1" applyAlignment="1">
      <alignment horizontal="center" vertical="center"/>
    </xf>
    <xf numFmtId="0" fontId="7" fillId="0" borderId="0" xfId="0" applyFont="1" applyAlignment="1">
      <alignment horizontal="center" vertical="center"/>
    </xf>
    <xf numFmtId="0" fontId="8" fillId="3" borderId="7" xfId="0" applyFont="1" applyFill="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xf>
    <xf numFmtId="43" fontId="13" fillId="2" borderId="0" xfId="1" applyFont="1" applyFill="1" applyAlignment="1">
      <alignment horizontal="center"/>
    </xf>
    <xf numFmtId="1" fontId="13" fillId="2" borderId="0" xfId="1" applyNumberFormat="1" applyFont="1" applyFill="1" applyAlignment="1">
      <alignment horizontal="center"/>
    </xf>
    <xf numFmtId="1" fontId="13" fillId="2" borderId="0" xfId="1" applyNumberFormat="1" applyFont="1" applyFill="1" applyAlignment="1">
      <alignment horizontal="center" vertical="center"/>
    </xf>
    <xf numFmtId="1" fontId="12" fillId="0" borderId="0" xfId="1" applyNumberFormat="1" applyFont="1" applyAlignment="1">
      <alignment horizontal="center"/>
    </xf>
    <xf numFmtId="1" fontId="12" fillId="0" borderId="0" xfId="1" applyNumberFormat="1" applyFont="1" applyAlignment="1">
      <alignment horizontal="center" vertical="center"/>
    </xf>
    <xf numFmtId="164" fontId="1" fillId="2" borderId="0" xfId="1" applyNumberFormat="1" applyFont="1" applyFill="1" applyBorder="1" applyAlignment="1">
      <alignment horizontal="center" vertical="center"/>
    </xf>
    <xf numFmtId="0" fontId="9" fillId="0" borderId="9" xfId="0" applyFont="1" applyBorder="1" applyAlignment="1">
      <alignment horizontal="left" vertical="center"/>
    </xf>
    <xf numFmtId="169" fontId="8" fillId="5" borderId="2" xfId="0" applyNumberFormat="1" applyFont="1" applyFill="1" applyBorder="1" applyAlignment="1">
      <alignment horizontal="center"/>
    </xf>
    <xf numFmtId="0" fontId="8" fillId="8" borderId="0" xfId="0" applyFont="1" applyFill="1"/>
    <xf numFmtId="0" fontId="1" fillId="0" borderId="0" xfId="0" applyFont="1" applyAlignment="1">
      <alignment vertical="center"/>
    </xf>
    <xf numFmtId="0" fontId="12"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1" fillId="0" borderId="0" xfId="0" applyFont="1" applyAlignment="1">
      <alignment horizontal="center"/>
    </xf>
    <xf numFmtId="164" fontId="12" fillId="0" borderId="7" xfId="1" applyNumberFormat="1" applyFont="1" applyBorder="1" applyAlignment="1">
      <alignment horizontal="center" vertical="center"/>
    </xf>
    <xf numFmtId="165" fontId="13" fillId="0" borderId="8" xfId="2" applyNumberFormat="1" applyFont="1" applyBorder="1" applyAlignment="1">
      <alignment horizontal="center" vertical="center"/>
    </xf>
    <xf numFmtId="164" fontId="13" fillId="2" borderId="0" xfId="1" applyNumberFormat="1" applyFont="1" applyFill="1" applyBorder="1" applyAlignment="1">
      <alignment horizontal="center" vertical="center"/>
    </xf>
    <xf numFmtId="164" fontId="12" fillId="0" borderId="0" xfId="1" applyNumberFormat="1" applyFont="1" applyAlignment="1">
      <alignment horizontal="center" vertical="center"/>
    </xf>
    <xf numFmtId="165" fontId="13" fillId="0" borderId="10" xfId="2" applyNumberFormat="1" applyFont="1" applyBorder="1" applyAlignment="1">
      <alignment horizontal="center" vertical="center"/>
    </xf>
    <xf numFmtId="165" fontId="12" fillId="0" borderId="10" xfId="2" applyNumberFormat="1" applyFont="1" applyBorder="1" applyAlignment="1">
      <alignment horizontal="center" vertical="center"/>
    </xf>
    <xf numFmtId="164" fontId="1" fillId="2" borderId="0" xfId="1" applyNumberFormat="1" applyFont="1" applyFill="1" applyAlignment="1">
      <alignment horizontal="center" vertical="center"/>
    </xf>
    <xf numFmtId="165" fontId="2" fillId="0" borderId="10" xfId="2" quotePrefix="1" applyNumberFormat="1" applyFont="1" applyBorder="1" applyAlignment="1">
      <alignment horizontal="center" vertical="center"/>
    </xf>
    <xf numFmtId="164" fontId="13" fillId="0" borderId="10" xfId="0" applyNumberFormat="1" applyFont="1" applyBorder="1" applyAlignment="1">
      <alignment horizontal="center" vertical="center"/>
    </xf>
    <xf numFmtId="10" fontId="13" fillId="0" borderId="10" xfId="2" applyNumberFormat="1" applyFont="1" applyBorder="1" applyAlignment="1">
      <alignment horizontal="center" vertical="center"/>
    </xf>
    <xf numFmtId="164" fontId="12" fillId="0" borderId="12" xfId="1" applyNumberFormat="1" applyFont="1" applyBorder="1" applyAlignment="1">
      <alignment horizontal="center" vertical="center"/>
    </xf>
    <xf numFmtId="164" fontId="13" fillId="0" borderId="13" xfId="0" applyNumberFormat="1" applyFont="1" applyBorder="1" applyAlignment="1">
      <alignment horizontal="center" vertical="center"/>
    </xf>
    <xf numFmtId="166" fontId="13" fillId="2" borderId="0" xfId="1" applyNumberFormat="1" applyFont="1" applyFill="1" applyAlignment="1">
      <alignment horizontal="center" vertical="center"/>
    </xf>
    <xf numFmtId="164" fontId="19" fillId="0" borderId="0" xfId="1" applyNumberFormat="1" applyFont="1" applyAlignment="1">
      <alignment horizontal="center" vertical="center"/>
    </xf>
    <xf numFmtId="166" fontId="19" fillId="0" borderId="0" xfId="1" applyNumberFormat="1" applyFont="1" applyAlignment="1">
      <alignment horizontal="center" vertical="center"/>
    </xf>
    <xf numFmtId="164" fontId="38" fillId="0" borderId="0" xfId="1" applyNumberFormat="1" applyFont="1" applyFill="1" applyBorder="1" applyAlignment="1">
      <alignment horizontal="center" vertical="center"/>
    </xf>
    <xf numFmtId="0" fontId="1" fillId="0" borderId="0" xfId="0" applyFont="1" applyFill="1" applyAlignment="1">
      <alignment horizontal="center" vertical="center"/>
    </xf>
    <xf numFmtId="0" fontId="38" fillId="0" borderId="11" xfId="0" applyFont="1" applyFill="1" applyBorder="1"/>
    <xf numFmtId="0" fontId="3" fillId="0" borderId="9" xfId="0" applyFont="1" applyFill="1" applyBorder="1" applyAlignment="1">
      <alignment vertical="center"/>
    </xf>
    <xf numFmtId="0" fontId="13"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 fillId="5" borderId="2" xfId="0" applyFont="1" applyFill="1" applyBorder="1" applyAlignment="1">
      <alignment horizontal="center" vertical="center" wrapText="1"/>
    </xf>
    <xf numFmtId="2" fontId="13" fillId="5" borderId="2" xfId="0" applyNumberFormat="1" applyFont="1" applyFill="1" applyBorder="1" applyAlignment="1">
      <alignment horizontal="center" vertical="center" wrapText="1"/>
    </xf>
    <xf numFmtId="2" fontId="1" fillId="5" borderId="2" xfId="0" applyNumberFormat="1" applyFont="1" applyFill="1" applyBorder="1" applyAlignment="1">
      <alignment horizontal="center" vertical="center" wrapText="1"/>
    </xf>
    <xf numFmtId="0" fontId="9" fillId="0" borderId="12" xfId="0" applyFont="1" applyBorder="1" applyAlignment="1">
      <alignment vertical="center" wrapText="1"/>
    </xf>
    <xf numFmtId="16" fontId="1" fillId="5" borderId="2" xfId="0" quotePrefix="1" applyNumberFormat="1" applyFont="1" applyFill="1" applyBorder="1" applyAlignment="1">
      <alignment horizontal="center" vertical="center" wrapText="1"/>
    </xf>
    <xf numFmtId="2" fontId="1" fillId="5" borderId="2" xfId="0" quotePrefix="1" applyNumberFormat="1" applyFont="1" applyFill="1" applyBorder="1" applyAlignment="1">
      <alignment horizontal="center" vertical="center" wrapText="1"/>
    </xf>
    <xf numFmtId="0" fontId="13" fillId="0" borderId="2" xfId="0" applyFont="1" applyFill="1" applyBorder="1" applyAlignment="1">
      <alignment horizontal="center"/>
    </xf>
    <xf numFmtId="0" fontId="1" fillId="0" borderId="2" xfId="0" applyFont="1" applyFill="1" applyBorder="1" applyAlignment="1">
      <alignment horizontal="center" vertical="center" wrapText="1"/>
    </xf>
    <xf numFmtId="14" fontId="13" fillId="2" borderId="2" xfId="0" applyNumberFormat="1" applyFont="1" applyFill="1" applyBorder="1" applyAlignment="1">
      <alignment horizontal="center"/>
    </xf>
    <xf numFmtId="0" fontId="4" fillId="0" borderId="0" xfId="0" applyFont="1" applyFill="1"/>
    <xf numFmtId="0" fontId="7" fillId="0" borderId="0" xfId="0" applyFont="1" applyFill="1"/>
    <xf numFmtId="0" fontId="8" fillId="0" borderId="0" xfId="0" applyFont="1" applyFill="1"/>
    <xf numFmtId="0" fontId="13" fillId="0" borderId="0" xfId="0" applyFont="1" applyBorder="1" applyAlignment="1">
      <alignment vertical="top" wrapText="1"/>
    </xf>
    <xf numFmtId="3" fontId="8" fillId="2" borderId="7" xfId="1" applyNumberFormat="1" applyFont="1" applyFill="1" applyBorder="1" applyAlignment="1">
      <alignment horizontal="center" vertical="center"/>
    </xf>
    <xf numFmtId="3" fontId="13" fillId="2" borderId="7" xfId="1" applyNumberFormat="1" applyFont="1" applyFill="1" applyBorder="1" applyAlignment="1">
      <alignment horizontal="center"/>
    </xf>
    <xf numFmtId="3" fontId="13" fillId="2" borderId="7" xfId="1" applyNumberFormat="1" applyFont="1" applyFill="1" applyBorder="1" applyAlignment="1">
      <alignment horizontal="center" vertical="center"/>
    </xf>
    <xf numFmtId="3" fontId="13" fillId="2" borderId="0" xfId="1" applyNumberFormat="1" applyFont="1" applyFill="1" applyAlignment="1">
      <alignment horizontal="center"/>
    </xf>
    <xf numFmtId="3" fontId="13" fillId="2" borderId="0" xfId="1" applyNumberFormat="1" applyFont="1" applyFill="1" applyAlignment="1">
      <alignment horizontal="center" vertical="center"/>
    </xf>
    <xf numFmtId="164" fontId="38" fillId="2" borderId="0" xfId="1" applyNumberFormat="1" applyFont="1" applyFill="1" applyAlignment="1">
      <alignment horizontal="center" vertical="center"/>
    </xf>
    <xf numFmtId="164" fontId="38" fillId="2" borderId="0" xfId="1" applyNumberFormat="1" applyFont="1" applyFill="1" applyBorder="1" applyAlignment="1">
      <alignment horizontal="center" vertical="center"/>
    </xf>
    <xf numFmtId="0" fontId="1" fillId="2" borderId="0" xfId="0" applyFont="1" applyFill="1" applyAlignment="1">
      <alignment horizontal="center" vertical="center"/>
    </xf>
    <xf numFmtId="0" fontId="1" fillId="0" borderId="9" xfId="0" applyFont="1" applyBorder="1"/>
    <xf numFmtId="3" fontId="13" fillId="2" borderId="12" xfId="1" applyNumberFormat="1" applyFont="1" applyFill="1" applyBorder="1" applyAlignment="1">
      <alignment horizontal="center" vertical="center"/>
    </xf>
    <xf numFmtId="3" fontId="13" fillId="2" borderId="12" xfId="1" applyNumberFormat="1" applyFont="1" applyFill="1" applyBorder="1" applyAlignment="1">
      <alignment horizontal="center"/>
    </xf>
    <xf numFmtId="0" fontId="1" fillId="0" borderId="0" xfId="0" applyFont="1"/>
    <xf numFmtId="164" fontId="1" fillId="2" borderId="0" xfId="1" applyNumberFormat="1" applyFont="1" applyFill="1" applyAlignment="1">
      <alignment horizontal="center"/>
    </xf>
    <xf numFmtId="164" fontId="12" fillId="0" borderId="0" xfId="1" applyNumberFormat="1" applyFont="1" applyFill="1" applyAlignment="1">
      <alignment horizontal="center"/>
    </xf>
    <xf numFmtId="3" fontId="1" fillId="2" borderId="0" xfId="1" applyNumberFormat="1" applyFont="1" applyFill="1" applyAlignment="1">
      <alignment horizontal="center"/>
    </xf>
    <xf numFmtId="0" fontId="1" fillId="0" borderId="0" xfId="0" applyFont="1" applyFill="1" applyAlignment="1">
      <alignment vertical="center"/>
    </xf>
    <xf numFmtId="0" fontId="13" fillId="2" borderId="33" xfId="0" applyFont="1" applyFill="1" applyBorder="1" applyAlignment="1">
      <alignment horizontal="center" vertical="center" wrapText="1"/>
    </xf>
    <xf numFmtId="2" fontId="13" fillId="2" borderId="2" xfId="0" applyNumberFormat="1" applyFont="1" applyFill="1" applyBorder="1" applyAlignment="1">
      <alignment horizontal="center" vertical="center" wrapText="1"/>
    </xf>
    <xf numFmtId="2" fontId="13" fillId="2" borderId="33" xfId="0" applyNumberFormat="1" applyFont="1" applyFill="1" applyBorder="1" applyAlignment="1">
      <alignment horizontal="center" vertical="center" wrapText="1"/>
    </xf>
    <xf numFmtId="169" fontId="8" fillId="0" borderId="2" xfId="0" applyNumberFormat="1" applyFont="1" applyBorder="1" applyAlignment="1">
      <alignment horizontal="center"/>
    </xf>
    <xf numFmtId="169" fontId="8" fillId="2" borderId="2" xfId="0" applyNumberFormat="1" applyFont="1" applyFill="1" applyBorder="1" applyAlignment="1">
      <alignment horizontal="center"/>
    </xf>
    <xf numFmtId="0" fontId="21" fillId="5" borderId="2" xfId="0" quotePrefix="1" applyFont="1" applyFill="1" applyBorder="1" applyAlignment="1">
      <alignment horizontal="center"/>
    </xf>
    <xf numFmtId="1" fontId="21" fillId="0" borderId="2" xfId="0" applyNumberFormat="1" applyFont="1" applyBorder="1" applyAlignment="1">
      <alignment horizontal="center"/>
    </xf>
    <xf numFmtId="2" fontId="1" fillId="2" borderId="33" xfId="0" applyNumberFormat="1" applyFont="1" applyFill="1" applyBorder="1" applyAlignment="1">
      <alignment horizontal="center" vertical="center"/>
    </xf>
    <xf numFmtId="0" fontId="9" fillId="0" borderId="33" xfId="0" applyFont="1" applyBorder="1" applyAlignment="1">
      <alignment horizontal="center" vertical="center"/>
    </xf>
    <xf numFmtId="0" fontId="7" fillId="0" borderId="0" xfId="0" applyFont="1" applyFill="1" applyAlignment="1">
      <alignment vertical="center"/>
    </xf>
    <xf numFmtId="14" fontId="8" fillId="0" borderId="12" xfId="0" applyNumberFormat="1" applyFont="1" applyBorder="1"/>
    <xf numFmtId="14" fontId="7" fillId="0" borderId="34" xfId="0" applyNumberFormat="1" applyFont="1" applyBorder="1"/>
    <xf numFmtId="14" fontId="4" fillId="0" borderId="0" xfId="0" applyNumberFormat="1" applyFont="1"/>
    <xf numFmtId="14" fontId="8" fillId="0" borderId="34" xfId="0" applyNumberFormat="1" applyFont="1" applyBorder="1" applyAlignment="1">
      <alignment horizontal="center"/>
    </xf>
    <xf numFmtId="0" fontId="60" fillId="0" borderId="0" xfId="0" applyFont="1" applyAlignment="1">
      <alignment horizontal="center"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59" fillId="0" borderId="40"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41" xfId="0" applyFont="1"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14" fontId="0" fillId="0" borderId="43" xfId="0" applyNumberFormat="1" applyBorder="1" applyAlignment="1">
      <alignment horizontal="center" vertical="center"/>
    </xf>
    <xf numFmtId="20" fontId="0" fillId="0" borderId="43" xfId="0" applyNumberFormat="1" applyBorder="1" applyAlignment="1">
      <alignment horizontal="center" vertical="center"/>
    </xf>
    <xf numFmtId="1" fontId="0" fillId="0" borderId="43" xfId="0" applyNumberFormat="1" applyBorder="1" applyAlignment="1">
      <alignment horizontal="center" vertical="center"/>
    </xf>
    <xf numFmtId="169" fontId="0" fillId="0" borderId="43" xfId="0" applyNumberFormat="1" applyBorder="1" applyAlignment="1">
      <alignment horizontal="center" vertical="center"/>
    </xf>
    <xf numFmtId="169" fontId="0" fillId="0" borderId="44" xfId="0" applyNumberFormat="1" applyBorder="1" applyAlignment="1">
      <alignment horizontal="center" vertical="center"/>
    </xf>
    <xf numFmtId="0" fontId="0" fillId="0" borderId="45" xfId="0" applyBorder="1" applyAlignment="1">
      <alignment horizontal="center" vertical="center"/>
    </xf>
    <xf numFmtId="0" fontId="0" fillId="0" borderId="33" xfId="0" applyBorder="1" applyAlignment="1">
      <alignment horizontal="center" vertical="center"/>
    </xf>
    <xf numFmtId="14" fontId="0" fillId="0" borderId="33" xfId="0" applyNumberFormat="1" applyBorder="1" applyAlignment="1">
      <alignment horizontal="center" vertical="center"/>
    </xf>
    <xf numFmtId="20" fontId="0" fillId="0" borderId="33" xfId="0" applyNumberFormat="1" applyBorder="1" applyAlignment="1">
      <alignment horizontal="center" vertical="center"/>
    </xf>
    <xf numFmtId="1" fontId="0" fillId="0" borderId="33" xfId="0" applyNumberFormat="1" applyBorder="1" applyAlignment="1">
      <alignment horizontal="center" vertical="center"/>
    </xf>
    <xf numFmtId="169" fontId="0" fillId="0" borderId="33" xfId="0" applyNumberFormat="1" applyBorder="1" applyAlignment="1">
      <alignment horizontal="center" vertical="center"/>
    </xf>
    <xf numFmtId="169" fontId="0" fillId="0" borderId="46" xfId="0" applyNumberFormat="1" applyBorder="1" applyAlignment="1">
      <alignment horizontal="center" vertical="center"/>
    </xf>
    <xf numFmtId="4" fontId="0" fillId="0" borderId="33" xfId="0" applyNumberFormat="1" applyBorder="1" applyAlignment="1">
      <alignment horizontal="center" vertical="center"/>
    </xf>
    <xf numFmtId="1" fontId="0" fillId="0" borderId="46" xfId="0" applyNumberForma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14" fontId="0" fillId="0" borderId="48" xfId="0" applyNumberFormat="1" applyBorder="1" applyAlignment="1">
      <alignment horizontal="center" vertical="center"/>
    </xf>
    <xf numFmtId="20" fontId="0" fillId="0" borderId="48" xfId="0" applyNumberFormat="1" applyBorder="1" applyAlignment="1">
      <alignment horizontal="center" vertical="center"/>
    </xf>
    <xf numFmtId="1" fontId="0" fillId="0" borderId="48" xfId="0" applyNumberFormat="1" applyBorder="1" applyAlignment="1">
      <alignment horizontal="center" vertical="center"/>
    </xf>
    <xf numFmtId="169" fontId="0" fillId="0" borderId="48" xfId="0" applyNumberFormat="1" applyBorder="1" applyAlignment="1">
      <alignment horizontal="center" vertical="center"/>
    </xf>
    <xf numFmtId="169" fontId="0" fillId="0" borderId="49" xfId="0" applyNumberFormat="1" applyBorder="1" applyAlignment="1">
      <alignment horizontal="center" vertical="center"/>
    </xf>
    <xf numFmtId="0" fontId="0" fillId="0" borderId="0" xfId="0" applyAlignment="1">
      <alignment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59" fillId="0" borderId="50" xfId="0" applyFont="1" applyBorder="1" applyAlignment="1">
      <alignment horizontal="center" vertical="center"/>
    </xf>
    <xf numFmtId="0" fontId="59" fillId="0" borderId="51" xfId="0" applyFont="1" applyBorder="1" applyAlignment="1">
      <alignment horizontal="center" vertical="center"/>
    </xf>
    <xf numFmtId="1" fontId="59" fillId="0" borderId="51" xfId="0" applyNumberFormat="1" applyFont="1" applyBorder="1" applyAlignment="1">
      <alignment horizontal="center" vertical="center"/>
    </xf>
    <xf numFmtId="0" fontId="59" fillId="0" borderId="52" xfId="0" applyFont="1" applyBorder="1" applyAlignment="1">
      <alignment horizontal="center" vertical="center"/>
    </xf>
    <xf numFmtId="169" fontId="61" fillId="0" borderId="33" xfId="0" applyNumberFormat="1" applyFont="1" applyBorder="1" applyAlignment="1">
      <alignment horizontal="center" vertical="center"/>
    </xf>
    <xf numFmtId="0" fontId="4" fillId="2" borderId="0" xfId="0" applyFont="1" applyFill="1" applyAlignment="1">
      <alignment horizontal="center"/>
    </xf>
    <xf numFmtId="0" fontId="7" fillId="2" borderId="0" xfId="0" applyFont="1" applyFill="1" applyAlignment="1">
      <alignment horizontal="center"/>
    </xf>
    <xf numFmtId="14" fontId="7" fillId="2" borderId="0" xfId="0" applyNumberFormat="1" applyFont="1" applyFill="1" applyAlignment="1">
      <alignment horizontal="center"/>
    </xf>
    <xf numFmtId="0" fontId="10" fillId="2" borderId="0" xfId="0" applyFont="1" applyFill="1" applyAlignment="1">
      <alignment horizontal="center"/>
    </xf>
    <xf numFmtId="0" fontId="4" fillId="2" borderId="0" xfId="0" applyFont="1" applyFill="1" applyAlignment="1">
      <alignment horizontal="left"/>
    </xf>
    <xf numFmtId="0" fontId="7" fillId="2" borderId="0" xfId="0" applyFont="1" applyFill="1" applyAlignment="1">
      <alignment horizontal="left"/>
    </xf>
    <xf numFmtId="0" fontId="4" fillId="0" borderId="0" xfId="0" applyFont="1" applyFill="1" applyAlignment="1">
      <alignment horizontal="center" vertical="center"/>
    </xf>
    <xf numFmtId="0" fontId="25" fillId="0" borderId="0" xfId="0" applyFont="1" applyAlignment="1">
      <alignment horizontal="left" wrapText="1"/>
    </xf>
    <xf numFmtId="0" fontId="7" fillId="2" borderId="0" xfId="0" applyFont="1" applyFill="1" applyAlignment="1">
      <alignment horizontal="center" vertical="center"/>
    </xf>
    <xf numFmtId="0" fontId="13" fillId="2" borderId="2" xfId="0" applyFont="1" applyFill="1" applyBorder="1" applyAlignment="1">
      <alignment horizontal="left" vertical="top"/>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0"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 fillId="2" borderId="2" xfId="0" applyFont="1" applyFill="1" applyBorder="1" applyAlignment="1">
      <alignment horizontal="left" vertical="top"/>
    </xf>
    <xf numFmtId="0" fontId="8" fillId="3" borderId="3" xfId="0" applyFont="1" applyFill="1" applyBorder="1" applyAlignment="1">
      <alignment horizontal="left"/>
    </xf>
    <xf numFmtId="0" fontId="8" fillId="3" borderId="4" xfId="0" applyFont="1" applyFill="1" applyBorder="1" applyAlignment="1">
      <alignment horizontal="left"/>
    </xf>
    <xf numFmtId="0" fontId="8" fillId="3" borderId="5" xfId="0" applyFont="1" applyFill="1" applyBorder="1" applyAlignment="1">
      <alignment horizontal="left"/>
    </xf>
    <xf numFmtId="0" fontId="8" fillId="2" borderId="2" xfId="0" applyFont="1" applyFill="1" applyBorder="1" applyAlignment="1">
      <alignment horizontal="left"/>
    </xf>
    <xf numFmtId="0" fontId="12" fillId="0" borderId="2" xfId="0" applyFont="1" applyBorder="1" applyAlignment="1">
      <alignment horizontal="left"/>
    </xf>
    <xf numFmtId="0" fontId="1" fillId="2" borderId="2" xfId="0" applyFont="1" applyFill="1" applyBorder="1" applyAlignment="1">
      <alignment horizontal="left"/>
    </xf>
    <xf numFmtId="0" fontId="13" fillId="2" borderId="2" xfId="0" applyFont="1" applyFill="1" applyBorder="1" applyAlignment="1">
      <alignment horizontal="left"/>
    </xf>
    <xf numFmtId="0" fontId="12" fillId="0" borderId="2" xfId="0" applyFont="1" applyBorder="1" applyAlignment="1">
      <alignment horizontal="left" vertical="top"/>
    </xf>
    <xf numFmtId="0" fontId="8" fillId="3" borderId="2" xfId="0" applyFont="1" applyFill="1" applyBorder="1" applyAlignment="1">
      <alignment horizontal="left"/>
    </xf>
    <xf numFmtId="0" fontId="9" fillId="0" borderId="2" xfId="0" applyFont="1" applyBorder="1" applyAlignment="1">
      <alignment horizontal="left"/>
    </xf>
    <xf numFmtId="0" fontId="1"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7" xfId="0" applyFont="1" applyFill="1" applyBorder="1" applyAlignment="1">
      <alignment horizontal="left" vertical="top"/>
    </xf>
    <xf numFmtId="0" fontId="13" fillId="2" borderId="8" xfId="0" applyFont="1" applyFill="1" applyBorder="1" applyAlignment="1">
      <alignment horizontal="left" vertical="top"/>
    </xf>
    <xf numFmtId="0" fontId="13" fillId="2" borderId="9" xfId="0" applyFont="1" applyFill="1" applyBorder="1" applyAlignment="1">
      <alignment horizontal="left" vertical="top"/>
    </xf>
    <xf numFmtId="0" fontId="13" fillId="2" borderId="0" xfId="0" applyFont="1" applyFill="1" applyAlignment="1">
      <alignment horizontal="left" vertical="top"/>
    </xf>
    <xf numFmtId="0" fontId="13" fillId="2" borderId="10" xfId="0" applyFont="1" applyFill="1" applyBorder="1" applyAlignment="1">
      <alignment horizontal="left" vertical="top"/>
    </xf>
    <xf numFmtId="0" fontId="13" fillId="2" borderId="11" xfId="0" applyFont="1" applyFill="1" applyBorder="1" applyAlignment="1">
      <alignment horizontal="left" vertical="top"/>
    </xf>
    <xf numFmtId="0" fontId="13" fillId="2" borderId="12" xfId="0" applyFont="1" applyFill="1" applyBorder="1" applyAlignment="1">
      <alignment horizontal="left" vertical="top"/>
    </xf>
    <xf numFmtId="0" fontId="13" fillId="2" borderId="13" xfId="0" applyFont="1" applyFill="1" applyBorder="1" applyAlignment="1">
      <alignment horizontal="left" vertical="top"/>
    </xf>
    <xf numFmtId="0" fontId="7" fillId="0" borderId="0" xfId="0" applyFont="1" applyAlignment="1">
      <alignment horizontal="left" vertical="top" wrapText="1"/>
    </xf>
    <xf numFmtId="0" fontId="7" fillId="0" borderId="34" xfId="0" applyFont="1" applyBorder="1" applyAlignment="1">
      <alignment horizontal="center"/>
    </xf>
    <xf numFmtId="14" fontId="7" fillId="0" borderId="34" xfId="0" applyNumberFormat="1" applyFont="1" applyBorder="1" applyAlignment="1">
      <alignment horizontal="center"/>
    </xf>
    <xf numFmtId="14" fontId="12" fillId="0" borderId="34" xfId="0" applyNumberFormat="1" applyFont="1" applyBorder="1" applyAlignment="1">
      <alignment horizontal="center"/>
    </xf>
    <xf numFmtId="0" fontId="12" fillId="0" borderId="34" xfId="0" applyFont="1" applyBorder="1" applyAlignment="1">
      <alignment horizontal="center"/>
    </xf>
    <xf numFmtId="0" fontId="14" fillId="0" borderId="0" xfId="0" applyFont="1" applyAlignment="1">
      <alignment horizontal="left" wrapText="1"/>
    </xf>
    <xf numFmtId="0" fontId="14" fillId="0" borderId="0" xfId="0" applyFont="1" applyAlignment="1">
      <alignment horizontal="left" vertical="top" wrapText="1"/>
    </xf>
    <xf numFmtId="0" fontId="13" fillId="0" borderId="7" xfId="0" applyFont="1" applyBorder="1" applyAlignment="1">
      <alignment horizontal="center" vertical="center" textRotation="90"/>
    </xf>
    <xf numFmtId="0" fontId="13" fillId="0" borderId="0" xfId="0" applyFont="1" applyAlignment="1">
      <alignment horizontal="center" vertical="center" textRotation="90"/>
    </xf>
    <xf numFmtId="0" fontId="13" fillId="0" borderId="12" xfId="0" applyFont="1" applyBorder="1" applyAlignment="1">
      <alignment horizontal="center" vertical="center" textRotation="90"/>
    </xf>
    <xf numFmtId="43" fontId="1" fillId="2" borderId="12" xfId="1" applyFont="1" applyFill="1" applyBorder="1" applyAlignment="1">
      <alignment horizontal="center"/>
    </xf>
    <xf numFmtId="43" fontId="13" fillId="2" borderId="12" xfId="1" applyFont="1" applyFill="1" applyBorder="1" applyAlignment="1">
      <alignment horizontal="center"/>
    </xf>
    <xf numFmtId="166" fontId="1" fillId="2" borderId="12" xfId="0" applyNumberFormat="1" applyFont="1" applyFill="1" applyBorder="1" applyAlignment="1">
      <alignment horizontal="center"/>
    </xf>
    <xf numFmtId="166" fontId="13" fillId="2" borderId="13" xfId="0" applyNumberFormat="1" applyFont="1" applyFill="1" applyBorder="1" applyAlignment="1">
      <alignment horizontal="center"/>
    </xf>
    <xf numFmtId="3" fontId="8" fillId="2" borderId="7" xfId="1" applyNumberFormat="1" applyFont="1" applyFill="1" applyBorder="1" applyAlignment="1">
      <alignment horizontal="center" vertical="center"/>
    </xf>
    <xf numFmtId="0" fontId="3" fillId="0" borderId="0" xfId="0" applyFont="1" applyAlignment="1">
      <alignment horizontal="center" textRotation="90"/>
    </xf>
    <xf numFmtId="0" fontId="13" fillId="0" borderId="0" xfId="0" applyFont="1" applyAlignment="1">
      <alignment horizontal="center" textRotation="90"/>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1" fillId="0" borderId="0" xfId="0" applyFont="1" applyFill="1" applyAlignment="1">
      <alignment horizontal="left"/>
    </xf>
    <xf numFmtId="0" fontId="13" fillId="0" borderId="2" xfId="0" applyFont="1" applyBorder="1" applyAlignment="1">
      <alignment horizontal="left" vertical="center" wrapText="1"/>
    </xf>
    <xf numFmtId="0" fontId="9" fillId="0" borderId="2" xfId="0" applyFont="1" applyBorder="1" applyAlignment="1">
      <alignment horizontal="left" vertical="top" wrapText="1"/>
    </xf>
    <xf numFmtId="0" fontId="8" fillId="2" borderId="2" xfId="0" applyFont="1" applyFill="1" applyBorder="1" applyAlignment="1">
      <alignment horizontal="left" vertical="top" wrapText="1"/>
    </xf>
    <xf numFmtId="0" fontId="16" fillId="4" borderId="2" xfId="0" applyFont="1" applyFill="1" applyBorder="1" applyAlignment="1">
      <alignment horizontal="left" vertical="center" wrapText="1"/>
    </xf>
    <xf numFmtId="0" fontId="1"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3" fontId="13" fillId="0" borderId="3" xfId="0" applyNumberFormat="1" applyFont="1" applyBorder="1" applyAlignment="1">
      <alignment horizontal="center" vertical="center" wrapText="1"/>
    </xf>
    <xf numFmtId="3" fontId="13" fillId="0" borderId="5" xfId="0" applyNumberFormat="1" applyFont="1" applyBorder="1" applyAlignment="1">
      <alignment horizontal="center" vertical="center" wrapText="1"/>
    </xf>
    <xf numFmtId="4" fontId="13" fillId="0" borderId="3"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4" fontId="13" fillId="2" borderId="3" xfId="0" applyNumberFormat="1" applyFont="1" applyFill="1" applyBorder="1" applyAlignment="1">
      <alignment horizontal="center" vertical="center" wrapText="1"/>
    </xf>
    <xf numFmtId="4" fontId="13" fillId="2" borderId="5"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3" xfId="0" applyFont="1" applyBorder="1" applyAlignment="1">
      <alignment horizontal="left" vertical="center" wrapText="1"/>
    </xf>
    <xf numFmtId="0" fontId="16" fillId="4" borderId="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10"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2" fillId="0" borderId="2" xfId="0" applyFont="1" applyBorder="1" applyAlignment="1">
      <alignment vertical="center" wrapText="1"/>
    </xf>
    <xf numFmtId="168" fontId="12" fillId="0" borderId="2" xfId="0" applyNumberFormat="1" applyFont="1" applyBorder="1" applyAlignment="1">
      <alignment horizontal="center" vertical="center" wrapText="1"/>
    </xf>
    <xf numFmtId="165" fontId="13" fillId="0" borderId="2" xfId="2" applyNumberFormat="1" applyFont="1" applyBorder="1" applyAlignment="1">
      <alignment horizontal="center" vertical="center" wrapText="1"/>
    </xf>
    <xf numFmtId="0" fontId="13" fillId="2" borderId="2" xfId="0" applyFont="1" applyFill="1" applyBorder="1" applyAlignment="1">
      <alignment vertical="center" wrapText="1"/>
    </xf>
    <xf numFmtId="0" fontId="13" fillId="2" borderId="2" xfId="0" applyFont="1" applyFill="1" applyBorder="1" applyAlignment="1">
      <alignment horizontal="center" vertical="center" wrapText="1"/>
    </xf>
    <xf numFmtId="168" fontId="13" fillId="2" borderId="1" xfId="0" applyNumberFormat="1" applyFont="1" applyFill="1" applyBorder="1" applyAlignment="1">
      <alignment horizontal="center" vertical="center" wrapText="1"/>
    </xf>
    <xf numFmtId="165" fontId="13" fillId="0" borderId="1" xfId="2" applyNumberFormat="1" applyFont="1" applyBorder="1" applyAlignment="1">
      <alignment horizontal="center" vertical="center" wrapText="1"/>
    </xf>
    <xf numFmtId="0" fontId="13" fillId="0" borderId="2" xfId="0" applyFont="1" applyBorder="1" applyAlignment="1">
      <alignment vertical="center" wrapText="1"/>
    </xf>
    <xf numFmtId="168" fontId="13" fillId="0" borderId="1" xfId="0" applyNumberFormat="1" applyFont="1" applyBorder="1" applyAlignment="1">
      <alignment horizontal="center" vertical="center" wrapText="1"/>
    </xf>
    <xf numFmtId="0" fontId="13" fillId="0"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vertical="center" wrapText="1"/>
    </xf>
    <xf numFmtId="0" fontId="1" fillId="0" borderId="2" xfId="0" applyFont="1" applyFill="1" applyBorder="1" applyAlignment="1">
      <alignment horizontal="left" vertical="center" wrapText="1"/>
    </xf>
    <xf numFmtId="165" fontId="13" fillId="0" borderId="1" xfId="2" applyNumberFormat="1" applyFont="1" applyFill="1" applyBorder="1" applyAlignment="1">
      <alignment horizontal="center" vertical="center" wrapText="1"/>
    </xf>
    <xf numFmtId="0" fontId="13" fillId="0" borderId="1" xfId="0" applyFont="1" applyFill="1" applyBorder="1" applyAlignment="1">
      <alignment vertical="center" wrapText="1"/>
    </xf>
    <xf numFmtId="168" fontId="13" fillId="0" borderId="1" xfId="0" applyNumberFormat="1"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vertical="top"/>
    </xf>
    <xf numFmtId="167" fontId="8" fillId="2" borderId="0" xfId="0" applyNumberFormat="1" applyFont="1" applyFill="1" applyAlignment="1">
      <alignment horizontal="center" vertical="top"/>
    </xf>
    <xf numFmtId="0" fontId="16" fillId="4"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left" vertical="top" wrapText="1"/>
    </xf>
    <xf numFmtId="3" fontId="13"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xf>
    <xf numFmtId="3" fontId="13" fillId="0" borderId="2" xfId="0" applyNumberFormat="1" applyFont="1" applyFill="1" applyBorder="1" applyAlignment="1">
      <alignment horizontal="center" vertical="center" wrapText="1"/>
    </xf>
    <xf numFmtId="3" fontId="13" fillId="0" borderId="2" xfId="0" applyNumberFormat="1" applyFont="1" applyFill="1" applyBorder="1" applyAlignment="1">
      <alignment horizontal="center" vertical="center"/>
    </xf>
    <xf numFmtId="0" fontId="8" fillId="0" borderId="0" xfId="0" applyFont="1" applyAlignment="1">
      <alignment horizontal="center" vertical="top"/>
    </xf>
    <xf numFmtId="167" fontId="8" fillId="0" borderId="0" xfId="0" applyNumberFormat="1" applyFont="1" applyAlignment="1">
      <alignment horizontal="center" vertical="top"/>
    </xf>
    <xf numFmtId="0" fontId="12" fillId="0" borderId="3" xfId="0" applyFont="1" applyBorder="1" applyAlignment="1">
      <alignment horizontal="center" vertical="center" wrapText="1"/>
    </xf>
    <xf numFmtId="0" fontId="0" fillId="0" borderId="4" xfId="0" applyBorder="1" applyAlignment="1">
      <alignment horizontal="center" vertical="center" wrapText="1"/>
    </xf>
    <xf numFmtId="0" fontId="12" fillId="0" borderId="2" xfId="0" applyFont="1" applyBorder="1" applyAlignment="1">
      <alignment horizontal="center" vertical="center" wrapText="1"/>
    </xf>
    <xf numFmtId="10" fontId="1" fillId="3" borderId="3" xfId="2" applyNumberFormat="1" applyFont="1" applyFill="1" applyBorder="1" applyAlignment="1">
      <alignment horizontal="center" vertical="center" wrapText="1"/>
    </xf>
    <xf numFmtId="10" fontId="1" fillId="3" borderId="4" xfId="2" applyNumberFormat="1" applyFont="1" applyFill="1" applyBorder="1" applyAlignment="1">
      <alignment horizontal="center" vertical="center" wrapText="1"/>
    </xf>
    <xf numFmtId="10" fontId="1" fillId="3" borderId="5" xfId="2" applyNumberFormat="1" applyFont="1" applyFill="1" applyBorder="1" applyAlignment="1">
      <alignment horizontal="center" vertical="center" wrapText="1"/>
    </xf>
    <xf numFmtId="10" fontId="1" fillId="3" borderId="2" xfId="2" applyNumberFormat="1" applyFont="1" applyFill="1" applyBorder="1" applyAlignment="1">
      <alignment horizontal="center" vertical="center"/>
    </xf>
    <xf numFmtId="10" fontId="13" fillId="3" borderId="2" xfId="2" applyNumberFormat="1" applyFont="1" applyFill="1" applyBorder="1" applyAlignment="1">
      <alignment horizontal="center" vertical="center"/>
    </xf>
    <xf numFmtId="0" fontId="9" fillId="0" borderId="2" xfId="0" applyFont="1" applyBorder="1" applyAlignment="1">
      <alignment horizontal="left" vertical="center" wrapText="1"/>
    </xf>
    <xf numFmtId="0" fontId="1"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4"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4" fillId="0" borderId="0" xfId="0" applyFont="1" applyAlignment="1">
      <alignment horizontal="left" vertical="top" wrapText="1"/>
    </xf>
    <xf numFmtId="0" fontId="12" fillId="0" borderId="7" xfId="0" applyFont="1" applyBorder="1" applyAlignment="1">
      <alignment horizontal="center" wrapText="1"/>
    </xf>
    <xf numFmtId="10" fontId="1" fillId="3" borderId="2" xfId="0" applyNumberFormat="1" applyFont="1" applyFill="1" applyBorder="1" applyAlignment="1">
      <alignment horizontal="center" vertical="center"/>
    </xf>
    <xf numFmtId="10" fontId="13" fillId="3" borderId="2" xfId="0" applyNumberFormat="1" applyFont="1" applyFill="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 fillId="0" borderId="6" xfId="0" applyFont="1" applyFill="1" applyBorder="1" applyAlignment="1">
      <alignment horizontal="left" vertical="top" wrapText="1"/>
    </xf>
    <xf numFmtId="0" fontId="13" fillId="0" borderId="7" xfId="0" applyFont="1" applyFill="1" applyBorder="1" applyAlignment="1">
      <alignment horizontal="left" vertical="top"/>
    </xf>
    <xf numFmtId="0" fontId="13" fillId="0" borderId="8" xfId="0" applyFont="1" applyFill="1" applyBorder="1" applyAlignment="1">
      <alignment horizontal="left" vertical="top"/>
    </xf>
    <xf numFmtId="0" fontId="13" fillId="0" borderId="9" xfId="0" applyFont="1" applyFill="1" applyBorder="1" applyAlignment="1">
      <alignment horizontal="left" vertical="top"/>
    </xf>
    <xf numFmtId="0" fontId="13" fillId="0" borderId="0" xfId="0" applyFont="1" applyFill="1" applyAlignment="1">
      <alignment horizontal="left" vertical="top"/>
    </xf>
    <xf numFmtId="0" fontId="13" fillId="0" borderId="10" xfId="0" applyFont="1" applyFill="1" applyBorder="1" applyAlignment="1">
      <alignment horizontal="left" vertical="top"/>
    </xf>
    <xf numFmtId="0" fontId="13" fillId="0" borderId="11" xfId="0" applyFont="1" applyFill="1" applyBorder="1" applyAlignment="1">
      <alignment horizontal="left" vertical="top"/>
    </xf>
    <xf numFmtId="0" fontId="13" fillId="0" borderId="12" xfId="0" applyFont="1" applyFill="1" applyBorder="1" applyAlignment="1">
      <alignment horizontal="left" vertical="top"/>
    </xf>
    <xf numFmtId="0" fontId="13" fillId="0" borderId="13" xfId="0" applyFont="1" applyFill="1" applyBorder="1" applyAlignment="1">
      <alignment horizontal="left" vertical="top"/>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 fillId="0" borderId="6" xfId="0" applyFont="1" applyFill="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28"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3" fillId="2" borderId="6" xfId="0" applyFont="1" applyFill="1" applyBorder="1" applyAlignment="1">
      <alignment horizontal="left" vertical="top"/>
    </xf>
    <xf numFmtId="0" fontId="13" fillId="5"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0" fillId="0" borderId="2" xfId="0" applyFont="1" applyBorder="1" applyAlignment="1">
      <alignment horizontal="left" vertical="center" wrapText="1"/>
    </xf>
    <xf numFmtId="0" fontId="13" fillId="2" borderId="6" xfId="0" applyFont="1" applyFill="1" applyBorder="1" applyAlignment="1">
      <alignment horizontal="left" vertical="top" wrapText="1"/>
    </xf>
    <xf numFmtId="0" fontId="1" fillId="2" borderId="6" xfId="0" applyFont="1" applyFill="1" applyBorder="1" applyAlignment="1">
      <alignment horizontal="left" vertical="top"/>
    </xf>
    <xf numFmtId="0" fontId="1" fillId="5" borderId="6"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4" xfId="0" applyFont="1" applyFill="1" applyBorder="1" applyAlignment="1">
      <alignment horizontal="center" vertical="center" wrapText="1"/>
    </xf>
    <xf numFmtId="0" fontId="13"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8" fillId="2" borderId="2" xfId="0" applyFont="1" applyFill="1" applyBorder="1" applyAlignment="1">
      <alignment horizontal="left" vertical="top"/>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26" fillId="0" borderId="0" xfId="0" applyFont="1" applyAlignment="1">
      <alignment horizontal="left" vertical="top" wrapText="1"/>
    </xf>
    <xf numFmtId="0" fontId="13" fillId="0" borderId="1" xfId="0" applyFont="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13" fillId="0" borderId="15" xfId="0" applyFont="1" applyBorder="1" applyAlignment="1">
      <alignment horizontal="left" vertical="center" wrapText="1"/>
    </xf>
    <xf numFmtId="0" fontId="13" fillId="0" borderId="14" xfId="0" applyFont="1" applyBorder="1" applyAlignment="1">
      <alignment horizontal="left" vertical="center" wrapText="1"/>
    </xf>
    <xf numFmtId="0" fontId="12" fillId="0" borderId="2"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0" xfId="0" applyFont="1" applyAlignment="1">
      <alignment horizontal="left" wrapText="1"/>
    </xf>
    <xf numFmtId="0" fontId="8" fillId="0" borderId="2" xfId="0" applyFont="1" applyBorder="1" applyAlignment="1">
      <alignment horizontal="center" vertical="center"/>
    </xf>
    <xf numFmtId="0" fontId="9" fillId="0" borderId="12" xfId="0" applyFont="1" applyBorder="1" applyAlignment="1">
      <alignment horizontal="center"/>
    </xf>
    <xf numFmtId="0" fontId="9" fillId="0" borderId="2" xfId="0" applyFont="1" applyBorder="1" applyAlignment="1">
      <alignment horizontal="center"/>
    </xf>
    <xf numFmtId="0" fontId="8" fillId="2" borderId="6" xfId="0" applyFont="1" applyFill="1" applyBorder="1" applyAlignment="1">
      <alignment horizontal="left" vertical="top"/>
    </xf>
    <xf numFmtId="0" fontId="8" fillId="2" borderId="7"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2" xfId="0" applyFont="1" applyFill="1" applyBorder="1" applyAlignment="1">
      <alignment horizontal="left" vertical="top"/>
    </xf>
    <xf numFmtId="0" fontId="8" fillId="2" borderId="13" xfId="0" applyFont="1" applyFill="1" applyBorder="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8" fillId="0" borderId="0" xfId="0" applyFont="1" applyFill="1" applyAlignment="1">
      <alignment horizontal="left" wrapText="1"/>
    </xf>
    <xf numFmtId="0" fontId="8" fillId="8" borderId="33" xfId="0" applyFont="1" applyFill="1" applyBorder="1" applyAlignment="1">
      <alignment horizontal="center" vertical="center"/>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0" xfId="0" applyFont="1" applyFill="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wrapText="1"/>
    </xf>
    <xf numFmtId="0" fontId="59" fillId="0" borderId="35" xfId="0" applyFont="1" applyBorder="1" applyAlignment="1">
      <alignment horizontal="center" vertical="center"/>
    </xf>
    <xf numFmtId="0" fontId="59" fillId="0" borderId="36" xfId="0" applyFont="1" applyBorder="1" applyAlignment="1">
      <alignment horizontal="center" vertical="center"/>
    </xf>
    <xf numFmtId="0" fontId="59" fillId="0" borderId="37" xfId="0" applyFont="1" applyBorder="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0" borderId="45" xfId="0" applyBorder="1" applyAlignment="1">
      <alignment horizontal="center" vertical="center"/>
    </xf>
    <xf numFmtId="0" fontId="7" fillId="0" borderId="0" xfId="0" applyFont="1" applyAlignment="1">
      <alignment horizontal="right"/>
    </xf>
    <xf numFmtId="0" fontId="7" fillId="0" borderId="0" xfId="0" applyFont="1" applyAlignment="1">
      <alignment horizontal="left"/>
    </xf>
    <xf numFmtId="0" fontId="6" fillId="0" borderId="0" xfId="0" applyFont="1" applyAlignment="1">
      <alignment horizontal="left"/>
    </xf>
    <xf numFmtId="0" fontId="0" fillId="0" borderId="33" xfId="0" applyBorder="1" applyAlignment="1">
      <alignment horizontal="center" vertical="center"/>
    </xf>
    <xf numFmtId="0" fontId="0" fillId="0" borderId="46" xfId="0" applyBorder="1" applyAlignment="1">
      <alignment horizontal="center" vertical="center"/>
    </xf>
    <xf numFmtId="0" fontId="60" fillId="0" borderId="35" xfId="0" applyFont="1" applyBorder="1" applyAlignment="1">
      <alignment horizontal="center" vertical="center"/>
    </xf>
    <xf numFmtId="0" fontId="60" fillId="0" borderId="36" xfId="0" applyFont="1" applyBorder="1" applyAlignment="1">
      <alignment horizontal="center" vertical="center"/>
    </xf>
    <xf numFmtId="0" fontId="60" fillId="0" borderId="37" xfId="0" applyFont="1" applyBorder="1" applyAlignment="1">
      <alignment horizontal="center" vertical="center"/>
    </xf>
    <xf numFmtId="0" fontId="4" fillId="30" borderId="0" xfId="0" applyFont="1" applyFill="1" applyAlignment="1">
      <alignment horizontal="left"/>
    </xf>
    <xf numFmtId="0" fontId="4" fillId="30" borderId="0" xfId="0" applyFont="1" applyFill="1" applyAlignment="1">
      <alignment horizontal="left"/>
    </xf>
    <xf numFmtId="0" fontId="7" fillId="30" borderId="0" xfId="0" applyFont="1" applyFill="1" applyAlignment="1">
      <alignment horizontal="left"/>
    </xf>
    <xf numFmtId="0" fontId="7" fillId="30" borderId="0" xfId="0" applyFont="1" applyFill="1"/>
    <xf numFmtId="0" fontId="37" fillId="30" borderId="0" xfId="3" applyFill="1" applyAlignment="1">
      <alignment horizontal="center"/>
    </xf>
    <xf numFmtId="0" fontId="7" fillId="30" borderId="0" xfId="0" applyFont="1" applyFill="1" applyAlignment="1">
      <alignment horizontal="center"/>
    </xf>
    <xf numFmtId="0" fontId="4" fillId="30" borderId="0" xfId="0" quotePrefix="1" applyFont="1" applyFill="1" applyAlignment="1">
      <alignment horizontal="center"/>
    </xf>
    <xf numFmtId="0" fontId="4" fillId="30" borderId="0" xfId="0" applyFont="1" applyFill="1" applyAlignment="1">
      <alignment horizontal="center"/>
    </xf>
    <xf numFmtId="0" fontId="7" fillId="30" borderId="34" xfId="0" applyFont="1" applyFill="1" applyBorder="1" applyAlignment="1">
      <alignment horizontal="center"/>
    </xf>
    <xf numFmtId="0" fontId="13" fillId="30" borderId="0" xfId="0" applyFont="1" applyFill="1"/>
    <xf numFmtId="0" fontId="13" fillId="30" borderId="0" xfId="0" applyFont="1" applyFill="1" applyAlignment="1">
      <alignment horizontal="center"/>
    </xf>
    <xf numFmtId="0" fontId="13" fillId="30" borderId="0" xfId="0" applyFont="1" applyFill="1" applyAlignment="1">
      <alignment horizontal="center" vertical="center"/>
    </xf>
    <xf numFmtId="0" fontId="13" fillId="30" borderId="34" xfId="0" applyFont="1" applyFill="1" applyBorder="1" applyAlignment="1">
      <alignment horizontal="center"/>
    </xf>
    <xf numFmtId="0" fontId="17" fillId="30" borderId="12" xfId="0" applyFont="1" applyFill="1" applyBorder="1"/>
    <xf numFmtId="0" fontId="8" fillId="30" borderId="0" xfId="0" applyFont="1" applyFill="1"/>
    <xf numFmtId="0" fontId="8" fillId="30" borderId="0" xfId="0" applyFont="1" applyFill="1" applyAlignment="1">
      <alignment horizontal="center"/>
    </xf>
    <xf numFmtId="0" fontId="8" fillId="30" borderId="34" xfId="0" applyFont="1" applyFill="1" applyBorder="1" applyAlignment="1">
      <alignment horizontal="center"/>
    </xf>
    <xf numFmtId="0" fontId="0" fillId="30" borderId="0" xfId="0" applyFill="1"/>
    <xf numFmtId="0" fontId="0" fillId="30" borderId="0" xfId="0" applyFill="1" applyAlignment="1">
      <alignment horizontal="center"/>
    </xf>
  </cellXfs>
  <cellStyles count="72">
    <cellStyle name="20% - Akzent1" xfId="4"/>
    <cellStyle name="20% - Akzent2" xfId="5"/>
    <cellStyle name="20% - Akzent3" xfId="6"/>
    <cellStyle name="20% - Akzent4" xfId="7"/>
    <cellStyle name="20% - Akzent5" xfId="8"/>
    <cellStyle name="20% - Akzent6" xfId="9"/>
    <cellStyle name="40% - Akzent1" xfId="10"/>
    <cellStyle name="40% - Akzent2" xfId="11"/>
    <cellStyle name="40% - Akzent3" xfId="12"/>
    <cellStyle name="40% - Akzent4" xfId="13"/>
    <cellStyle name="40% - Akzent5" xfId="14"/>
    <cellStyle name="40% - Akzent6" xfId="15"/>
    <cellStyle name="60% - Akzent1" xfId="16"/>
    <cellStyle name="60% - Akzent2" xfId="17"/>
    <cellStyle name="60% - Akzent3" xfId="18"/>
    <cellStyle name="60% - Akzent4" xfId="19"/>
    <cellStyle name="60% - Akzent5" xfId="20"/>
    <cellStyle name="60% - Akzent6" xfId="21"/>
    <cellStyle name="Akzent1" xfId="22"/>
    <cellStyle name="Akzent2" xfId="23"/>
    <cellStyle name="Akzent3" xfId="24"/>
    <cellStyle name="Akzent4" xfId="25"/>
    <cellStyle name="Akzent5" xfId="26"/>
    <cellStyle name="Akzent6" xfId="27"/>
    <cellStyle name="Ausgabe" xfId="28"/>
    <cellStyle name="Ausgabe 2" xfId="67"/>
    <cellStyle name="Berechnung" xfId="29"/>
    <cellStyle name="Berechnung 2" xfId="68"/>
    <cellStyle name="Comma" xfId="1" builtinId="3"/>
    <cellStyle name="Comma 2" xfId="55"/>
    <cellStyle name="Comma 3" xfId="58"/>
    <cellStyle name="Comma 4" xfId="30"/>
    <cellStyle name="Dezimal_Land Energy ROCs_CHPQA process model 9.7.09" xfId="31"/>
    <cellStyle name="Eingabe" xfId="32"/>
    <cellStyle name="Eingabe 2" xfId="69"/>
    <cellStyle name="Ergebnis" xfId="33"/>
    <cellStyle name="Ergebnis 2" xfId="70"/>
    <cellStyle name="Erklärender Text" xfId="34"/>
    <cellStyle name="Gut" xfId="35"/>
    <cellStyle name="Hyperlink" xfId="3" builtinId="8"/>
    <cellStyle name="Normal" xfId="0" builtinId="0"/>
    <cellStyle name="Normal 2" xfId="49"/>
    <cellStyle name="Normal 2 2" xfId="51"/>
    <cellStyle name="Normal 2 2 2" xfId="52"/>
    <cellStyle name="Normal 3" xfId="53"/>
    <cellStyle name="Normal 4" xfId="59"/>
    <cellStyle name="Normal 4 2" xfId="57"/>
    <cellStyle name="Normal 4 3" xfId="60"/>
    <cellStyle name="Normal 4 3 2" xfId="61"/>
    <cellStyle name="Normal 4 3 3" xfId="62"/>
    <cellStyle name="Normal 4 3 4" xfId="64"/>
    <cellStyle name="Normal 4 3 5" xfId="65"/>
    <cellStyle name="Normal 5" xfId="63"/>
    <cellStyle name="Normal 6" xfId="66"/>
    <cellStyle name="Notiz" xfId="36"/>
    <cellStyle name="Notiz 2" xfId="71"/>
    <cellStyle name="Percent" xfId="2" builtinId="5"/>
    <cellStyle name="Percent 2" xfId="50"/>
    <cellStyle name="Percent 2 2" xfId="54"/>
    <cellStyle name="Percent 3" xfId="56"/>
    <cellStyle name="Percent 4" xfId="37"/>
    <cellStyle name="Schlecht" xfId="38"/>
    <cellStyle name="Standard_DAUERL1.XLS_1" xfId="39"/>
    <cellStyle name="Überschrift" xfId="40"/>
    <cellStyle name="Überschrift 1" xfId="41"/>
    <cellStyle name="Überschrift 2" xfId="42"/>
    <cellStyle name="Überschrift 3" xfId="43"/>
    <cellStyle name="Überschrift 4" xfId="44"/>
    <cellStyle name="Verknüpfte Zelle" xfId="45"/>
    <cellStyle name="Währung_Land Energy ROCs_CHPQA process model 9.7.09" xfId="46"/>
    <cellStyle name="Warnender Text" xfId="47"/>
    <cellStyle name="Zelle überprüfen"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HCl!$B$6</c:f>
              <c:strCache>
                <c:ptCount val="1"/>
                <c:pt idx="0">
                  <c:v>(97%) 1/2 hourly HCl ELV</c:v>
                </c:pt>
              </c:strCache>
            </c:strRef>
          </c:tx>
          <c:spPr>
            <a:ln>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HCl!$B$7:$B$18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0-AAD5-485F-961E-719430FC4133}"/>
            </c:ext>
          </c:extLst>
        </c:ser>
        <c:ser>
          <c:idx val="1"/>
          <c:order val="1"/>
          <c:tx>
            <c:strRef>
              <c:f>HCl!$C$6</c:f>
              <c:strCache>
                <c:ptCount val="1"/>
                <c:pt idx="0">
                  <c:v>Monthly 1/2 hourly mean</c:v>
                </c:pt>
              </c:strCache>
            </c:strRef>
          </c:tx>
          <c:spPr>
            <a:ln w="15875"/>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HCl!$C$7:$C$18</c:f>
              <c:numCache>
                <c:formatCode>0.0</c:formatCode>
                <c:ptCount val="12"/>
                <c:pt idx="0">
                  <c:v>8.1666666666666661</c:v>
                </c:pt>
                <c:pt idx="1">
                  <c:v>8.1666666666666661</c:v>
                </c:pt>
                <c:pt idx="2">
                  <c:v>8.2666666666666657</c:v>
                </c:pt>
                <c:pt idx="3">
                  <c:v>8.2999999999999989</c:v>
                </c:pt>
                <c:pt idx="4">
                  <c:v>8.2333333333333325</c:v>
                </c:pt>
                <c:pt idx="5">
                  <c:v>8.3666666666666671</c:v>
                </c:pt>
                <c:pt idx="6">
                  <c:v>8.1666666666666661</c:v>
                </c:pt>
                <c:pt idx="7">
                  <c:v>8.4333333333333336</c:v>
                </c:pt>
                <c:pt idx="8">
                  <c:v>8.1999999999999993</c:v>
                </c:pt>
                <c:pt idx="9">
                  <c:v>8.1333333333333329</c:v>
                </c:pt>
                <c:pt idx="10">
                  <c:v>0</c:v>
                </c:pt>
                <c:pt idx="11">
                  <c:v>0</c:v>
                </c:pt>
              </c:numCache>
            </c:numRef>
          </c:val>
          <c:smooth val="0"/>
          <c:extLst xmlns:c16r2="http://schemas.microsoft.com/office/drawing/2015/06/chart">
            <c:ext xmlns:c16="http://schemas.microsoft.com/office/drawing/2014/chart" uri="{C3380CC4-5D6E-409C-BE32-E72D297353CC}">
              <c16:uniqueId val="{00000001-AAD5-485F-961E-719430FC4133}"/>
            </c:ext>
          </c:extLst>
        </c:ser>
        <c:ser>
          <c:idx val="2"/>
          <c:order val="2"/>
          <c:tx>
            <c:strRef>
              <c:f>HCl!$D$6</c:f>
              <c:strCache>
                <c:ptCount val="1"/>
                <c:pt idx="0">
                  <c:v>Highest 1/2 hourly maximum</c:v>
                </c:pt>
              </c:strCache>
            </c:strRef>
          </c:tx>
          <c:spPr>
            <a:ln>
              <a:noFill/>
            </a:ln>
          </c:spPr>
          <c:marker>
            <c:symbol val="square"/>
            <c:size val="5"/>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HCl!$D$7:$D$18</c:f>
              <c:numCache>
                <c:formatCode>0.0</c:formatCode>
                <c:ptCount val="12"/>
                <c:pt idx="0">
                  <c:v>55.79999999999999</c:v>
                </c:pt>
                <c:pt idx="1">
                  <c:v>39.633333333333333</c:v>
                </c:pt>
                <c:pt idx="2">
                  <c:v>166.16666666666666</c:v>
                </c:pt>
                <c:pt idx="3">
                  <c:v>42.033333333333331</c:v>
                </c:pt>
                <c:pt idx="4">
                  <c:v>32.966666666666669</c:v>
                </c:pt>
                <c:pt idx="5">
                  <c:v>41.300000000000004</c:v>
                </c:pt>
                <c:pt idx="6">
                  <c:v>43.733333333333327</c:v>
                </c:pt>
                <c:pt idx="7">
                  <c:v>15.1</c:v>
                </c:pt>
                <c:pt idx="8">
                  <c:v>28.8</c:v>
                </c:pt>
                <c:pt idx="9">
                  <c:v>65.166666666666671</c:v>
                </c:pt>
                <c:pt idx="10">
                  <c:v>0</c:v>
                </c:pt>
                <c:pt idx="11">
                  <c:v>0</c:v>
                </c:pt>
              </c:numCache>
            </c:numRef>
          </c:val>
          <c:smooth val="0"/>
          <c:extLst xmlns:c16r2="http://schemas.microsoft.com/office/drawing/2015/06/chart">
            <c:ext xmlns:c16="http://schemas.microsoft.com/office/drawing/2014/chart" uri="{C3380CC4-5D6E-409C-BE32-E72D297353CC}">
              <c16:uniqueId val="{00000002-AAD5-485F-961E-719430FC4133}"/>
            </c:ext>
          </c:extLst>
        </c:ser>
        <c:ser>
          <c:idx val="3"/>
          <c:order val="3"/>
          <c:tx>
            <c:strRef>
              <c:f>HCl!$E$6</c:f>
              <c:strCache>
                <c:ptCount val="1"/>
                <c:pt idx="0">
                  <c:v>Daily HCl ELV</c:v>
                </c:pt>
              </c:strCache>
            </c:strRef>
          </c:tx>
          <c:spPr>
            <a:ln>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3-AAD5-485F-961E-719430FC4133}"/>
            </c:ext>
          </c:extLst>
        </c:ser>
        <c:ser>
          <c:idx val="4"/>
          <c:order val="4"/>
          <c:tx>
            <c:strRef>
              <c:f>HCl!$F$6</c:f>
              <c:strCache>
                <c:ptCount val="1"/>
                <c:pt idx="0">
                  <c:v>Monthly daily mean</c:v>
                </c:pt>
              </c:strCache>
            </c:strRef>
          </c:tx>
          <c:spPr>
            <a:ln w="15875">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HCl!$F$7:$F$18</c:f>
              <c:numCache>
                <c:formatCode>0.0</c:formatCode>
                <c:ptCount val="12"/>
                <c:pt idx="0">
                  <c:v>8</c:v>
                </c:pt>
                <c:pt idx="1">
                  <c:v>8.0666666666666682</c:v>
                </c:pt>
                <c:pt idx="2">
                  <c:v>8.2333333333333325</c:v>
                </c:pt>
                <c:pt idx="3">
                  <c:v>8.2333333333333325</c:v>
                </c:pt>
                <c:pt idx="4">
                  <c:v>8.2333333333333325</c:v>
                </c:pt>
                <c:pt idx="5">
                  <c:v>8.2666666666666675</c:v>
                </c:pt>
                <c:pt idx="6">
                  <c:v>7.7666666666666666</c:v>
                </c:pt>
                <c:pt idx="7">
                  <c:v>8.2333333333333325</c:v>
                </c:pt>
                <c:pt idx="8">
                  <c:v>8.1333333333333329</c:v>
                </c:pt>
                <c:pt idx="9">
                  <c:v>8.1</c:v>
                </c:pt>
                <c:pt idx="10">
                  <c:v>0</c:v>
                </c:pt>
                <c:pt idx="11">
                  <c:v>0</c:v>
                </c:pt>
              </c:numCache>
            </c:numRef>
          </c:val>
          <c:smooth val="0"/>
          <c:extLst xmlns:c16r2="http://schemas.microsoft.com/office/drawing/2015/06/chart">
            <c:ext xmlns:c16="http://schemas.microsoft.com/office/drawing/2014/chart" uri="{C3380CC4-5D6E-409C-BE32-E72D297353CC}">
              <c16:uniqueId val="{00000004-AAD5-485F-961E-719430FC4133}"/>
            </c:ext>
          </c:extLst>
        </c:ser>
        <c:ser>
          <c:idx val="5"/>
          <c:order val="5"/>
          <c:tx>
            <c:strRef>
              <c:f>HCl!$G$6</c:f>
              <c:strCache>
                <c:ptCount val="1"/>
                <c:pt idx="0">
                  <c:v>Highest daily maximum</c:v>
                </c:pt>
              </c:strCache>
            </c:strRef>
          </c:tx>
          <c:spPr>
            <a:ln w="12700">
              <a:noFill/>
              <a:prstDash val="solid"/>
            </a:ln>
          </c:spPr>
          <c:marker>
            <c:symbol val="triangle"/>
            <c:size val="5"/>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HCl!$G$7:$G$18</c:f>
              <c:numCache>
                <c:formatCode>0.0</c:formatCode>
                <c:ptCount val="12"/>
                <c:pt idx="0">
                  <c:v>9.4333333333333336</c:v>
                </c:pt>
                <c:pt idx="1">
                  <c:v>9.2333333333333325</c:v>
                </c:pt>
                <c:pt idx="2">
                  <c:v>12.633333333333333</c:v>
                </c:pt>
                <c:pt idx="3">
                  <c:v>9.2333333333333343</c:v>
                </c:pt>
                <c:pt idx="4">
                  <c:v>8.7000000000000011</c:v>
                </c:pt>
                <c:pt idx="5">
                  <c:v>9.1666666666666661</c:v>
                </c:pt>
                <c:pt idx="6">
                  <c:v>9.1</c:v>
                </c:pt>
                <c:pt idx="7">
                  <c:v>8.6333333333333329</c:v>
                </c:pt>
                <c:pt idx="8">
                  <c:v>8.8333333333333339</c:v>
                </c:pt>
                <c:pt idx="9">
                  <c:v>9.3000000000000007</c:v>
                </c:pt>
                <c:pt idx="10">
                  <c:v>0</c:v>
                </c:pt>
                <c:pt idx="11">
                  <c:v>0</c:v>
                </c:pt>
              </c:numCache>
            </c:numRef>
          </c:val>
          <c:smooth val="0"/>
          <c:extLst xmlns:c16r2="http://schemas.microsoft.com/office/drawing/2015/06/chart">
            <c:ext xmlns:c16="http://schemas.microsoft.com/office/drawing/2014/chart" uri="{C3380CC4-5D6E-409C-BE32-E72D297353CC}">
              <c16:uniqueId val="{00000005-AAD5-485F-961E-719430FC4133}"/>
            </c:ext>
          </c:extLst>
        </c:ser>
        <c:dLbls>
          <c:showLegendKey val="0"/>
          <c:showVal val="0"/>
          <c:showCatName val="0"/>
          <c:showSerName val="0"/>
          <c:showPercent val="0"/>
          <c:showBubbleSize val="0"/>
        </c:dLbls>
        <c:smooth val="0"/>
        <c:axId val="472309992"/>
        <c:axId val="472307640"/>
      </c:lineChart>
      <c:catAx>
        <c:axId val="472309992"/>
        <c:scaling>
          <c:orientation val="minMax"/>
        </c:scaling>
        <c:delete val="0"/>
        <c:axPos val="b"/>
        <c:numFmt formatCode="General" sourceLinked="1"/>
        <c:majorTickMark val="out"/>
        <c:minorTickMark val="none"/>
        <c:tickLblPos val="nextTo"/>
        <c:crossAx val="472307640"/>
        <c:crosses val="autoZero"/>
        <c:auto val="1"/>
        <c:lblAlgn val="ctr"/>
        <c:lblOffset val="100"/>
        <c:noMultiLvlLbl val="0"/>
      </c:catAx>
      <c:valAx>
        <c:axId val="472307640"/>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47230999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93043959957264"/>
          <c:y val="2.5362318840579712E-2"/>
          <c:w val="0.72406956040042736"/>
          <c:h val="0.67391304347826086"/>
        </c:manualLayout>
      </c:layout>
      <c:lineChart>
        <c:grouping val="standard"/>
        <c:varyColors val="0"/>
        <c:ser>
          <c:idx val="0"/>
          <c:order val="0"/>
          <c:tx>
            <c:strRef>
              <c:f>'SO2'!$B$6</c:f>
              <c:strCache>
                <c:ptCount val="1"/>
                <c:pt idx="0">
                  <c:v>(97%) 1/2 hourly SO2 ELV</c:v>
                </c:pt>
              </c:strCache>
            </c:strRef>
          </c:tx>
          <c:spPr>
            <a:ln>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'SO2'!$B$7:$B$18</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xmlns:c16r2="http://schemas.microsoft.com/office/drawing/2015/06/chart">
            <c:ext xmlns:c16="http://schemas.microsoft.com/office/drawing/2014/chart" uri="{C3380CC4-5D6E-409C-BE32-E72D297353CC}">
              <c16:uniqueId val="{00000000-1D09-4E7E-BB67-033A5C3DC208}"/>
            </c:ext>
          </c:extLst>
        </c:ser>
        <c:ser>
          <c:idx val="1"/>
          <c:order val="1"/>
          <c:tx>
            <c:strRef>
              <c:f>'SO2'!$C$6</c:f>
              <c:strCache>
                <c:ptCount val="1"/>
                <c:pt idx="0">
                  <c:v>Monthly 1/2 hourly mean</c:v>
                </c:pt>
              </c:strCache>
            </c:strRef>
          </c:tx>
          <c:spPr>
            <a:ln w="15875"/>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'SO2'!$C$7:$C$18</c:f>
              <c:numCache>
                <c:formatCode>0.0</c:formatCode>
                <c:ptCount val="12"/>
                <c:pt idx="0">
                  <c:v>2.4233333333333333</c:v>
                </c:pt>
                <c:pt idx="1">
                  <c:v>2.4333333333333336</c:v>
                </c:pt>
                <c:pt idx="2">
                  <c:v>5.2333333333333334</c:v>
                </c:pt>
                <c:pt idx="3">
                  <c:v>4.7666666666666666</c:v>
                </c:pt>
                <c:pt idx="4">
                  <c:v>4.3</c:v>
                </c:pt>
                <c:pt idx="5">
                  <c:v>4.4333333333333336</c:v>
                </c:pt>
                <c:pt idx="6">
                  <c:v>5.833333333333333</c:v>
                </c:pt>
                <c:pt idx="7">
                  <c:v>6.9333333333333336</c:v>
                </c:pt>
                <c:pt idx="8">
                  <c:v>4.0666666666666664</c:v>
                </c:pt>
                <c:pt idx="9">
                  <c:v>3.7333333333333329</c:v>
                </c:pt>
                <c:pt idx="10">
                  <c:v>0</c:v>
                </c:pt>
                <c:pt idx="11">
                  <c:v>0</c:v>
                </c:pt>
              </c:numCache>
            </c:numRef>
          </c:val>
          <c:smooth val="0"/>
          <c:extLst xmlns:c16r2="http://schemas.microsoft.com/office/drawing/2015/06/chart">
            <c:ext xmlns:c16="http://schemas.microsoft.com/office/drawing/2014/chart" uri="{C3380CC4-5D6E-409C-BE32-E72D297353CC}">
              <c16:uniqueId val="{00000001-1D09-4E7E-BB67-033A5C3DC208}"/>
            </c:ext>
          </c:extLst>
        </c:ser>
        <c:ser>
          <c:idx val="2"/>
          <c:order val="2"/>
          <c:tx>
            <c:strRef>
              <c:f>'SO2'!$D$6</c:f>
              <c:strCache>
                <c:ptCount val="1"/>
                <c:pt idx="0">
                  <c:v>Highest 1/2 hourly maximum</c:v>
                </c:pt>
              </c:strCache>
            </c:strRef>
          </c:tx>
          <c:spPr>
            <a:ln>
              <a:noFill/>
            </a:ln>
          </c:spPr>
          <c:marker>
            <c:symbol val="square"/>
            <c:size val="5"/>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'SO2'!$D$7:$D$18</c:f>
              <c:numCache>
                <c:formatCode>0.0</c:formatCode>
                <c:ptCount val="12"/>
                <c:pt idx="0">
                  <c:v>172.5</c:v>
                </c:pt>
                <c:pt idx="1">
                  <c:v>134.93333333333334</c:v>
                </c:pt>
                <c:pt idx="2">
                  <c:v>411.86666666666662</c:v>
                </c:pt>
                <c:pt idx="3">
                  <c:v>241.4</c:v>
                </c:pt>
                <c:pt idx="4">
                  <c:v>154.06666666666669</c:v>
                </c:pt>
                <c:pt idx="5">
                  <c:v>187.66666666666663</c:v>
                </c:pt>
                <c:pt idx="6">
                  <c:v>137.93333333333334</c:v>
                </c:pt>
                <c:pt idx="7">
                  <c:v>12.066666666666665</c:v>
                </c:pt>
                <c:pt idx="8">
                  <c:v>60.06666666666667</c:v>
                </c:pt>
                <c:pt idx="9">
                  <c:v>145.73333333333332</c:v>
                </c:pt>
                <c:pt idx="10">
                  <c:v>0</c:v>
                </c:pt>
                <c:pt idx="11">
                  <c:v>0</c:v>
                </c:pt>
              </c:numCache>
            </c:numRef>
          </c:val>
          <c:smooth val="0"/>
          <c:extLst xmlns:c16r2="http://schemas.microsoft.com/office/drawing/2015/06/chart">
            <c:ext xmlns:c16="http://schemas.microsoft.com/office/drawing/2014/chart" uri="{C3380CC4-5D6E-409C-BE32-E72D297353CC}">
              <c16:uniqueId val="{00000002-1D09-4E7E-BB67-033A5C3DC208}"/>
            </c:ext>
          </c:extLst>
        </c:ser>
        <c:ser>
          <c:idx val="3"/>
          <c:order val="3"/>
          <c:tx>
            <c:strRef>
              <c:f>'SO2'!$E$6</c:f>
              <c:strCache>
                <c:ptCount val="1"/>
                <c:pt idx="0">
                  <c:v>Daily SO2 ELV</c:v>
                </c:pt>
              </c:strCache>
            </c:strRef>
          </c:tx>
          <c:spPr>
            <a:ln>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'SO2'!$E$7:$E$18</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xmlns:c16r2="http://schemas.microsoft.com/office/drawing/2015/06/chart">
            <c:ext xmlns:c16="http://schemas.microsoft.com/office/drawing/2014/chart" uri="{C3380CC4-5D6E-409C-BE32-E72D297353CC}">
              <c16:uniqueId val="{00000003-1D09-4E7E-BB67-033A5C3DC208}"/>
            </c:ext>
          </c:extLst>
        </c:ser>
        <c:ser>
          <c:idx val="4"/>
          <c:order val="4"/>
          <c:tx>
            <c:strRef>
              <c:f>'SO2'!$F$6</c:f>
              <c:strCache>
                <c:ptCount val="1"/>
                <c:pt idx="0">
                  <c:v>Monthly daily mean</c:v>
                </c:pt>
              </c:strCache>
            </c:strRef>
          </c:tx>
          <c:spPr>
            <a:ln w="15875">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'SO2'!$F$7:$F$18</c:f>
              <c:numCache>
                <c:formatCode>0.0</c:formatCode>
                <c:ptCount val="12"/>
                <c:pt idx="0">
                  <c:v>2.1333333333333333</c:v>
                </c:pt>
                <c:pt idx="1">
                  <c:v>2.3666666666666667</c:v>
                </c:pt>
                <c:pt idx="2">
                  <c:v>5.3999999999999995</c:v>
                </c:pt>
                <c:pt idx="3">
                  <c:v>4.7333333333333334</c:v>
                </c:pt>
                <c:pt idx="4">
                  <c:v>4.3</c:v>
                </c:pt>
                <c:pt idx="5">
                  <c:v>4.4333333333333336</c:v>
                </c:pt>
                <c:pt idx="6">
                  <c:v>5.666666666666667</c:v>
                </c:pt>
                <c:pt idx="7">
                  <c:v>6.7</c:v>
                </c:pt>
                <c:pt idx="8">
                  <c:v>4</c:v>
                </c:pt>
                <c:pt idx="9">
                  <c:v>3.6999999999999997</c:v>
                </c:pt>
                <c:pt idx="10">
                  <c:v>0</c:v>
                </c:pt>
                <c:pt idx="11">
                  <c:v>0</c:v>
                </c:pt>
              </c:numCache>
            </c:numRef>
          </c:val>
          <c:smooth val="0"/>
          <c:extLst xmlns:c16r2="http://schemas.microsoft.com/office/drawing/2015/06/chart">
            <c:ext xmlns:c16="http://schemas.microsoft.com/office/drawing/2014/chart" uri="{C3380CC4-5D6E-409C-BE32-E72D297353CC}">
              <c16:uniqueId val="{00000004-1D09-4E7E-BB67-033A5C3DC208}"/>
            </c:ext>
          </c:extLst>
        </c:ser>
        <c:ser>
          <c:idx val="5"/>
          <c:order val="5"/>
          <c:tx>
            <c:strRef>
              <c:f>'SO2'!$G$6</c:f>
              <c:strCache>
                <c:ptCount val="1"/>
                <c:pt idx="0">
                  <c:v>Highest daily maximum</c:v>
                </c:pt>
              </c:strCache>
            </c:strRef>
          </c:tx>
          <c:spPr>
            <a:ln w="12700">
              <a:noFill/>
              <a:prstDash val="solid"/>
            </a:ln>
          </c:spPr>
          <c:marker>
            <c:symbol val="triangle"/>
            <c:size val="5"/>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'SO2'!$G$7:$G$18</c:f>
              <c:numCache>
                <c:formatCode>0.0</c:formatCode>
                <c:ptCount val="12"/>
                <c:pt idx="0">
                  <c:v>8</c:v>
                </c:pt>
                <c:pt idx="1">
                  <c:v>5.0333333333333332</c:v>
                </c:pt>
                <c:pt idx="2">
                  <c:v>30.633333333333336</c:v>
                </c:pt>
                <c:pt idx="3">
                  <c:v>10.133333333333335</c:v>
                </c:pt>
                <c:pt idx="4">
                  <c:v>8.6666666666666661</c:v>
                </c:pt>
                <c:pt idx="5">
                  <c:v>10.733333333333334</c:v>
                </c:pt>
                <c:pt idx="6">
                  <c:v>9.8666666666666671</c:v>
                </c:pt>
                <c:pt idx="7">
                  <c:v>8.1666666666666661</c:v>
                </c:pt>
                <c:pt idx="8">
                  <c:v>5.9666666666666659</c:v>
                </c:pt>
                <c:pt idx="9">
                  <c:v>7.1000000000000005</c:v>
                </c:pt>
                <c:pt idx="10">
                  <c:v>0</c:v>
                </c:pt>
                <c:pt idx="11">
                  <c:v>0</c:v>
                </c:pt>
              </c:numCache>
            </c:numRef>
          </c:val>
          <c:smooth val="0"/>
          <c:extLst xmlns:c16r2="http://schemas.microsoft.com/office/drawing/2015/06/chart">
            <c:ext xmlns:c16="http://schemas.microsoft.com/office/drawing/2014/chart" uri="{C3380CC4-5D6E-409C-BE32-E72D297353CC}">
              <c16:uniqueId val="{00000005-1D09-4E7E-BB67-033A5C3DC208}"/>
            </c:ext>
          </c:extLst>
        </c:ser>
        <c:dLbls>
          <c:showLegendKey val="0"/>
          <c:showVal val="0"/>
          <c:showCatName val="0"/>
          <c:showSerName val="0"/>
          <c:showPercent val="0"/>
          <c:showBubbleSize val="0"/>
        </c:dLbls>
        <c:smooth val="0"/>
        <c:axId val="472307248"/>
        <c:axId val="472306072"/>
      </c:lineChart>
      <c:catAx>
        <c:axId val="472307248"/>
        <c:scaling>
          <c:orientation val="minMax"/>
        </c:scaling>
        <c:delete val="0"/>
        <c:axPos val="b"/>
        <c:numFmt formatCode="General" sourceLinked="1"/>
        <c:majorTickMark val="out"/>
        <c:minorTickMark val="none"/>
        <c:tickLblPos val="nextTo"/>
        <c:crossAx val="472306072"/>
        <c:crosses val="autoZero"/>
        <c:auto val="1"/>
        <c:lblAlgn val="ctr"/>
        <c:lblOffset val="100"/>
        <c:noMultiLvlLbl val="0"/>
      </c:catAx>
      <c:valAx>
        <c:axId val="472306072"/>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0" sourceLinked="1"/>
        <c:majorTickMark val="out"/>
        <c:minorTickMark val="none"/>
        <c:tickLblPos val="nextTo"/>
        <c:crossAx val="47230724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NOx!$B$6</c:f>
              <c:strCache>
                <c:ptCount val="1"/>
                <c:pt idx="0">
                  <c:v>(97%)1/2 hourly NOx ELV</c:v>
                </c:pt>
              </c:strCache>
            </c:strRef>
          </c:tx>
          <c:spPr>
            <a:ln>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NOx!$B$7:$B$18</c:f>
              <c:numCache>
                <c:formatCode>General</c:formatCode>
                <c:ptCount val="12"/>
                <c:pt idx="0">
                  <c:v>200</c:v>
                </c:pt>
                <c:pt idx="1">
                  <c:v>200</c:v>
                </c:pt>
                <c:pt idx="2">
                  <c:v>200</c:v>
                </c:pt>
                <c:pt idx="3">
                  <c:v>200</c:v>
                </c:pt>
                <c:pt idx="4">
                  <c:v>200</c:v>
                </c:pt>
                <c:pt idx="5">
                  <c:v>200</c:v>
                </c:pt>
                <c:pt idx="6">
                  <c:v>200</c:v>
                </c:pt>
                <c:pt idx="7">
                  <c:v>200</c:v>
                </c:pt>
                <c:pt idx="8">
                  <c:v>200</c:v>
                </c:pt>
                <c:pt idx="9">
                  <c:v>200</c:v>
                </c:pt>
                <c:pt idx="10">
                  <c:v>200</c:v>
                </c:pt>
                <c:pt idx="11">
                  <c:v>200</c:v>
                </c:pt>
              </c:numCache>
            </c:numRef>
          </c:val>
          <c:smooth val="0"/>
          <c:extLst xmlns:c16r2="http://schemas.microsoft.com/office/drawing/2015/06/chart">
            <c:ext xmlns:c16="http://schemas.microsoft.com/office/drawing/2014/chart" uri="{C3380CC4-5D6E-409C-BE32-E72D297353CC}">
              <c16:uniqueId val="{00000000-109C-458D-86C4-173EEFC66C45}"/>
            </c:ext>
          </c:extLst>
        </c:ser>
        <c:ser>
          <c:idx val="1"/>
          <c:order val="1"/>
          <c:tx>
            <c:strRef>
              <c:f>NOx!$C$6</c:f>
              <c:strCache>
                <c:ptCount val="1"/>
                <c:pt idx="0">
                  <c:v>Monthly 1/2 hourly mean</c:v>
                </c:pt>
              </c:strCache>
            </c:strRef>
          </c:tx>
          <c:spPr>
            <a:ln w="15875"/>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NOx!$C$7:$C$18</c:f>
              <c:numCache>
                <c:formatCode>0.0</c:formatCode>
                <c:ptCount val="12"/>
                <c:pt idx="0">
                  <c:v>87.7</c:v>
                </c:pt>
                <c:pt idx="1">
                  <c:v>65.733333333333334</c:v>
                </c:pt>
                <c:pt idx="2">
                  <c:v>68.766666666666666</c:v>
                </c:pt>
                <c:pt idx="3">
                  <c:v>47.79999999999999</c:v>
                </c:pt>
                <c:pt idx="4">
                  <c:v>55.733333333333327</c:v>
                </c:pt>
                <c:pt idx="5">
                  <c:v>57.099999999999994</c:v>
                </c:pt>
                <c:pt idx="6">
                  <c:v>72.899999999999991</c:v>
                </c:pt>
                <c:pt idx="7">
                  <c:v>81</c:v>
                </c:pt>
                <c:pt idx="8">
                  <c:v>62.166666666666664</c:v>
                </c:pt>
                <c:pt idx="9">
                  <c:v>68.966666666666669</c:v>
                </c:pt>
                <c:pt idx="10">
                  <c:v>0</c:v>
                </c:pt>
                <c:pt idx="11">
                  <c:v>0</c:v>
                </c:pt>
              </c:numCache>
            </c:numRef>
          </c:val>
          <c:smooth val="0"/>
          <c:extLst xmlns:c16r2="http://schemas.microsoft.com/office/drawing/2015/06/chart">
            <c:ext xmlns:c16="http://schemas.microsoft.com/office/drawing/2014/chart" uri="{C3380CC4-5D6E-409C-BE32-E72D297353CC}">
              <c16:uniqueId val="{00000001-109C-458D-86C4-173EEFC66C45}"/>
            </c:ext>
          </c:extLst>
        </c:ser>
        <c:ser>
          <c:idx val="2"/>
          <c:order val="2"/>
          <c:tx>
            <c:strRef>
              <c:f>NOx!$D$6</c:f>
              <c:strCache>
                <c:ptCount val="1"/>
                <c:pt idx="0">
                  <c:v>Highest 1/2 hourly maximum</c:v>
                </c:pt>
              </c:strCache>
            </c:strRef>
          </c:tx>
          <c:spPr>
            <a:ln>
              <a:noFill/>
            </a:ln>
          </c:spPr>
          <c:marker>
            <c:symbol val="square"/>
            <c:size val="5"/>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NOx!$D$7:$D$18</c:f>
              <c:numCache>
                <c:formatCode>0.0</c:formatCode>
                <c:ptCount val="12"/>
                <c:pt idx="0">
                  <c:v>195.56666666666669</c:v>
                </c:pt>
                <c:pt idx="1">
                  <c:v>264.43333333333334</c:v>
                </c:pt>
                <c:pt idx="2">
                  <c:v>210.73333333333335</c:v>
                </c:pt>
                <c:pt idx="3">
                  <c:v>164.93333333333331</c:v>
                </c:pt>
                <c:pt idx="4">
                  <c:v>147.06666666666666</c:v>
                </c:pt>
                <c:pt idx="5">
                  <c:v>156.96666666666667</c:v>
                </c:pt>
                <c:pt idx="6">
                  <c:v>146.06666666666666</c:v>
                </c:pt>
                <c:pt idx="7">
                  <c:v>133.13333333333333</c:v>
                </c:pt>
                <c:pt idx="8">
                  <c:v>151.46666666666667</c:v>
                </c:pt>
                <c:pt idx="9">
                  <c:v>123.2</c:v>
                </c:pt>
                <c:pt idx="10">
                  <c:v>0</c:v>
                </c:pt>
                <c:pt idx="11">
                  <c:v>0</c:v>
                </c:pt>
              </c:numCache>
            </c:numRef>
          </c:val>
          <c:smooth val="0"/>
          <c:extLst xmlns:c16r2="http://schemas.microsoft.com/office/drawing/2015/06/chart">
            <c:ext xmlns:c16="http://schemas.microsoft.com/office/drawing/2014/chart" uri="{C3380CC4-5D6E-409C-BE32-E72D297353CC}">
              <c16:uniqueId val="{00000002-109C-458D-86C4-173EEFC66C45}"/>
            </c:ext>
          </c:extLst>
        </c:ser>
        <c:ser>
          <c:idx val="3"/>
          <c:order val="3"/>
          <c:tx>
            <c:strRef>
              <c:f>NOx!$E$6</c:f>
              <c:strCache>
                <c:ptCount val="1"/>
                <c:pt idx="0">
                  <c:v>Daily NOx ELV</c:v>
                </c:pt>
              </c:strCache>
            </c:strRef>
          </c:tx>
          <c:spPr>
            <a:ln>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NOx!$E$7:$E$18</c:f>
              <c:numCache>
                <c:formatCode>General</c:formatCode>
                <c:ptCount val="12"/>
                <c:pt idx="0">
                  <c:v>170</c:v>
                </c:pt>
                <c:pt idx="1">
                  <c:v>170</c:v>
                </c:pt>
                <c:pt idx="2">
                  <c:v>170</c:v>
                </c:pt>
                <c:pt idx="3">
                  <c:v>170</c:v>
                </c:pt>
                <c:pt idx="4">
                  <c:v>170</c:v>
                </c:pt>
                <c:pt idx="5">
                  <c:v>170</c:v>
                </c:pt>
                <c:pt idx="6">
                  <c:v>170</c:v>
                </c:pt>
                <c:pt idx="7">
                  <c:v>170</c:v>
                </c:pt>
                <c:pt idx="8">
                  <c:v>170</c:v>
                </c:pt>
                <c:pt idx="9">
                  <c:v>170</c:v>
                </c:pt>
                <c:pt idx="10">
                  <c:v>170</c:v>
                </c:pt>
                <c:pt idx="11">
                  <c:v>170</c:v>
                </c:pt>
              </c:numCache>
            </c:numRef>
          </c:val>
          <c:smooth val="0"/>
          <c:extLst xmlns:c16r2="http://schemas.microsoft.com/office/drawing/2015/06/chart">
            <c:ext xmlns:c16="http://schemas.microsoft.com/office/drawing/2014/chart" uri="{C3380CC4-5D6E-409C-BE32-E72D297353CC}">
              <c16:uniqueId val="{00000003-109C-458D-86C4-173EEFC66C45}"/>
            </c:ext>
          </c:extLst>
        </c:ser>
        <c:ser>
          <c:idx val="4"/>
          <c:order val="4"/>
          <c:tx>
            <c:strRef>
              <c:f>NOx!$F$6</c:f>
              <c:strCache>
                <c:ptCount val="1"/>
                <c:pt idx="0">
                  <c:v>Monthly daily mean</c:v>
                </c:pt>
              </c:strCache>
            </c:strRef>
          </c:tx>
          <c:spPr>
            <a:ln w="15875">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NOx!$F$7:$F$18</c:f>
              <c:numCache>
                <c:formatCode>0.0</c:formatCode>
                <c:ptCount val="12"/>
                <c:pt idx="0">
                  <c:v>88.600000000000009</c:v>
                </c:pt>
                <c:pt idx="1">
                  <c:v>66.399999999999991</c:v>
                </c:pt>
                <c:pt idx="2">
                  <c:v>69.566666666666663</c:v>
                </c:pt>
                <c:pt idx="3">
                  <c:v>48.066666666666663</c:v>
                </c:pt>
                <c:pt idx="4">
                  <c:v>56.333333333333336</c:v>
                </c:pt>
                <c:pt idx="5">
                  <c:v>57.566666666666663</c:v>
                </c:pt>
                <c:pt idx="6">
                  <c:v>73.86666666666666</c:v>
                </c:pt>
                <c:pt idx="7">
                  <c:v>81.066666666666677</c:v>
                </c:pt>
                <c:pt idx="8">
                  <c:v>62.800000000000004</c:v>
                </c:pt>
                <c:pt idx="9">
                  <c:v>69.033333333333346</c:v>
                </c:pt>
                <c:pt idx="10">
                  <c:v>0</c:v>
                </c:pt>
                <c:pt idx="11">
                  <c:v>0</c:v>
                </c:pt>
              </c:numCache>
            </c:numRef>
          </c:val>
          <c:smooth val="0"/>
          <c:extLst xmlns:c16r2="http://schemas.microsoft.com/office/drawing/2015/06/chart">
            <c:ext xmlns:c16="http://schemas.microsoft.com/office/drawing/2014/chart" uri="{C3380CC4-5D6E-409C-BE32-E72D297353CC}">
              <c16:uniqueId val="{00000004-109C-458D-86C4-173EEFC66C45}"/>
            </c:ext>
          </c:extLst>
        </c:ser>
        <c:ser>
          <c:idx val="5"/>
          <c:order val="5"/>
          <c:tx>
            <c:strRef>
              <c:f>NOx!$G$6</c:f>
              <c:strCache>
                <c:ptCount val="1"/>
                <c:pt idx="0">
                  <c:v>Highest daily maximum</c:v>
                </c:pt>
              </c:strCache>
            </c:strRef>
          </c:tx>
          <c:spPr>
            <a:ln w="12700">
              <a:noFill/>
              <a:prstDash val="solid"/>
            </a:ln>
          </c:spPr>
          <c:marker>
            <c:symbol val="triangle"/>
            <c:size val="5"/>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NOx!$G$7:$G$18</c:f>
              <c:numCache>
                <c:formatCode>0.0</c:formatCode>
                <c:ptCount val="12"/>
                <c:pt idx="0">
                  <c:v>123.83333333333333</c:v>
                </c:pt>
                <c:pt idx="1">
                  <c:v>111.66666666666667</c:v>
                </c:pt>
                <c:pt idx="2">
                  <c:v>115.76666666666667</c:v>
                </c:pt>
                <c:pt idx="3">
                  <c:v>75.566666666666663</c:v>
                </c:pt>
                <c:pt idx="4">
                  <c:v>96.566666666666663</c:v>
                </c:pt>
                <c:pt idx="5">
                  <c:v>104.66666666666667</c:v>
                </c:pt>
                <c:pt idx="6">
                  <c:v>99.5</c:v>
                </c:pt>
                <c:pt idx="7">
                  <c:v>93.199999999999989</c:v>
                </c:pt>
                <c:pt idx="8">
                  <c:v>97.333333333333329</c:v>
                </c:pt>
                <c:pt idx="9">
                  <c:v>91.233333333333334</c:v>
                </c:pt>
                <c:pt idx="10">
                  <c:v>0</c:v>
                </c:pt>
                <c:pt idx="11">
                  <c:v>0</c:v>
                </c:pt>
              </c:numCache>
            </c:numRef>
          </c:val>
          <c:smooth val="0"/>
          <c:extLst xmlns:c16r2="http://schemas.microsoft.com/office/drawing/2015/06/chart">
            <c:ext xmlns:c16="http://schemas.microsoft.com/office/drawing/2014/chart" uri="{C3380CC4-5D6E-409C-BE32-E72D297353CC}">
              <c16:uniqueId val="{00000005-109C-458D-86C4-173EEFC66C45}"/>
            </c:ext>
          </c:extLst>
        </c:ser>
        <c:dLbls>
          <c:showLegendKey val="0"/>
          <c:showVal val="0"/>
          <c:showCatName val="0"/>
          <c:showSerName val="0"/>
          <c:showPercent val="0"/>
          <c:showBubbleSize val="0"/>
        </c:dLbls>
        <c:smooth val="0"/>
        <c:axId val="472311560"/>
        <c:axId val="472311952"/>
      </c:lineChart>
      <c:catAx>
        <c:axId val="472311560"/>
        <c:scaling>
          <c:orientation val="minMax"/>
        </c:scaling>
        <c:delete val="0"/>
        <c:axPos val="b"/>
        <c:numFmt formatCode="General" sourceLinked="1"/>
        <c:majorTickMark val="out"/>
        <c:minorTickMark val="none"/>
        <c:tickLblPos val="nextTo"/>
        <c:crossAx val="472311952"/>
        <c:crosses val="autoZero"/>
        <c:auto val="1"/>
        <c:lblAlgn val="ctr"/>
        <c:lblOffset val="100"/>
        <c:noMultiLvlLbl val="0"/>
      </c:catAx>
      <c:valAx>
        <c:axId val="472311952"/>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47231156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TOC!$B$6</c:f>
              <c:strCache>
                <c:ptCount val="1"/>
                <c:pt idx="0">
                  <c:v>(97%) 1/2 hourly TOC ELV</c:v>
                </c:pt>
              </c:strCache>
            </c:strRef>
          </c:tx>
          <c:spPr>
            <a:ln>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TOC!$B$7:$B$18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0-37BF-4373-9DC2-C2D47B6F9897}"/>
            </c:ext>
          </c:extLst>
        </c:ser>
        <c:ser>
          <c:idx val="1"/>
          <c:order val="1"/>
          <c:tx>
            <c:strRef>
              <c:f>TOC!$C$6</c:f>
              <c:strCache>
                <c:ptCount val="1"/>
                <c:pt idx="0">
                  <c:v>Monthly 1/2 hourly mean</c:v>
                </c:pt>
              </c:strCache>
            </c:strRef>
          </c:tx>
          <c:spPr>
            <a:ln w="15875"/>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TOC!$C$7:$C$18</c:f>
              <c:numCache>
                <c:formatCode>0.0</c:formatCode>
                <c:ptCount val="12"/>
                <c:pt idx="0">
                  <c:v>0.46666666666666662</c:v>
                </c:pt>
                <c:pt idx="1">
                  <c:v>0.33333333333333331</c:v>
                </c:pt>
                <c:pt idx="2">
                  <c:v>1.0333333333333334</c:v>
                </c:pt>
                <c:pt idx="3">
                  <c:v>3.3333333333333333E-2</c:v>
                </c:pt>
                <c:pt idx="4">
                  <c:v>6.6666666666666666E-2</c:v>
                </c:pt>
                <c:pt idx="5">
                  <c:v>3.3333333333333333E-2</c:v>
                </c:pt>
                <c:pt idx="6">
                  <c:v>3.3333333333333333E-2</c:v>
                </c:pt>
                <c:pt idx="7">
                  <c:v>0</c:v>
                </c:pt>
                <c:pt idx="8">
                  <c:v>0</c:v>
                </c:pt>
                <c:pt idx="9">
                  <c:v>0</c:v>
                </c:pt>
                <c:pt idx="10">
                  <c:v>0</c:v>
                </c:pt>
                <c:pt idx="11">
                  <c:v>0</c:v>
                </c:pt>
              </c:numCache>
            </c:numRef>
          </c:val>
          <c:smooth val="0"/>
          <c:extLst xmlns:c16r2="http://schemas.microsoft.com/office/drawing/2015/06/chart">
            <c:ext xmlns:c16="http://schemas.microsoft.com/office/drawing/2014/chart" uri="{C3380CC4-5D6E-409C-BE32-E72D297353CC}">
              <c16:uniqueId val="{00000001-37BF-4373-9DC2-C2D47B6F9897}"/>
            </c:ext>
          </c:extLst>
        </c:ser>
        <c:ser>
          <c:idx val="2"/>
          <c:order val="2"/>
          <c:tx>
            <c:strRef>
              <c:f>TOC!$D$6</c:f>
              <c:strCache>
                <c:ptCount val="1"/>
                <c:pt idx="0">
                  <c:v>Highest 1/2 hourly maximum</c:v>
                </c:pt>
              </c:strCache>
            </c:strRef>
          </c:tx>
          <c:spPr>
            <a:ln>
              <a:noFill/>
            </a:ln>
          </c:spPr>
          <c:marker>
            <c:symbol val="square"/>
            <c:size val="5"/>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TOC!$D$7:$D$18</c:f>
              <c:numCache>
                <c:formatCode>0.0</c:formatCode>
                <c:ptCount val="12"/>
                <c:pt idx="0">
                  <c:v>73.599999999999994</c:v>
                </c:pt>
                <c:pt idx="1">
                  <c:v>7.5999999999999988</c:v>
                </c:pt>
                <c:pt idx="2">
                  <c:v>450.93333333333339</c:v>
                </c:pt>
                <c:pt idx="3">
                  <c:v>3.1666666666666665</c:v>
                </c:pt>
                <c:pt idx="4">
                  <c:v>37.56666666666667</c:v>
                </c:pt>
                <c:pt idx="5">
                  <c:v>23.799999999999997</c:v>
                </c:pt>
                <c:pt idx="6">
                  <c:v>2.6333333333333333</c:v>
                </c:pt>
                <c:pt idx="7">
                  <c:v>0.16666666666666666</c:v>
                </c:pt>
                <c:pt idx="8">
                  <c:v>1.1666666666666667</c:v>
                </c:pt>
                <c:pt idx="9">
                  <c:v>1.6333333333333335</c:v>
                </c:pt>
                <c:pt idx="10">
                  <c:v>0</c:v>
                </c:pt>
                <c:pt idx="11">
                  <c:v>0</c:v>
                </c:pt>
              </c:numCache>
            </c:numRef>
          </c:val>
          <c:smooth val="0"/>
          <c:extLst xmlns:c16r2="http://schemas.microsoft.com/office/drawing/2015/06/chart">
            <c:ext xmlns:c16="http://schemas.microsoft.com/office/drawing/2014/chart" uri="{C3380CC4-5D6E-409C-BE32-E72D297353CC}">
              <c16:uniqueId val="{00000002-37BF-4373-9DC2-C2D47B6F9897}"/>
            </c:ext>
          </c:extLst>
        </c:ser>
        <c:ser>
          <c:idx val="3"/>
          <c:order val="3"/>
          <c:tx>
            <c:strRef>
              <c:f>TOC!$E$6</c:f>
              <c:strCache>
                <c:ptCount val="1"/>
                <c:pt idx="0">
                  <c:v>Daily TOC ELV</c:v>
                </c:pt>
              </c:strCache>
            </c:strRef>
          </c:tx>
          <c:spPr>
            <a:ln>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3-37BF-4373-9DC2-C2D47B6F9897}"/>
            </c:ext>
          </c:extLst>
        </c:ser>
        <c:ser>
          <c:idx val="4"/>
          <c:order val="4"/>
          <c:tx>
            <c:strRef>
              <c:f>TOC!$F$6</c:f>
              <c:strCache>
                <c:ptCount val="1"/>
                <c:pt idx="0">
                  <c:v>Monthly daily mean</c:v>
                </c:pt>
              </c:strCache>
            </c:strRef>
          </c:tx>
          <c:spPr>
            <a:ln w="15875">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TOC!$F$7:$F$18</c:f>
              <c:numCache>
                <c:formatCode>0.0</c:formatCode>
                <c:ptCount val="12"/>
                <c:pt idx="0">
                  <c:v>0.3</c:v>
                </c:pt>
                <c:pt idx="1">
                  <c:v>0.3</c:v>
                </c:pt>
                <c:pt idx="2">
                  <c:v>0.46666666666666662</c:v>
                </c:pt>
                <c:pt idx="3">
                  <c:v>3.3333333333333333E-2</c:v>
                </c:pt>
                <c:pt idx="4">
                  <c:v>6.6666666666666666E-2</c:v>
                </c:pt>
                <c:pt idx="5">
                  <c:v>3.3333333333333333E-2</c:v>
                </c:pt>
                <c:pt idx="6">
                  <c:v>3.3333333333333333E-2</c:v>
                </c:pt>
                <c:pt idx="7">
                  <c:v>0</c:v>
                </c:pt>
                <c:pt idx="8">
                  <c:v>0</c:v>
                </c:pt>
                <c:pt idx="9">
                  <c:v>0</c:v>
                </c:pt>
                <c:pt idx="10">
                  <c:v>0</c:v>
                </c:pt>
                <c:pt idx="11">
                  <c:v>0</c:v>
                </c:pt>
              </c:numCache>
            </c:numRef>
          </c:val>
          <c:smooth val="0"/>
          <c:extLst xmlns:c16r2="http://schemas.microsoft.com/office/drawing/2015/06/chart">
            <c:ext xmlns:c16="http://schemas.microsoft.com/office/drawing/2014/chart" uri="{C3380CC4-5D6E-409C-BE32-E72D297353CC}">
              <c16:uniqueId val="{00000004-37BF-4373-9DC2-C2D47B6F9897}"/>
            </c:ext>
          </c:extLst>
        </c:ser>
        <c:ser>
          <c:idx val="5"/>
          <c:order val="5"/>
          <c:tx>
            <c:strRef>
              <c:f>TOC!$G$6</c:f>
              <c:strCache>
                <c:ptCount val="1"/>
                <c:pt idx="0">
                  <c:v>Highest daily maximum</c:v>
                </c:pt>
              </c:strCache>
            </c:strRef>
          </c:tx>
          <c:spPr>
            <a:ln w="12700">
              <a:noFill/>
              <a:prstDash val="solid"/>
            </a:ln>
          </c:spPr>
          <c:marker>
            <c:symbol val="triangle"/>
            <c:size val="5"/>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TOC!$G$7:$G$18</c:f>
              <c:numCache>
                <c:formatCode>0.0</c:formatCode>
                <c:ptCount val="12"/>
                <c:pt idx="0">
                  <c:v>1.1333333333333335</c:v>
                </c:pt>
                <c:pt idx="1">
                  <c:v>0.53333333333333333</c:v>
                </c:pt>
                <c:pt idx="2">
                  <c:v>3.4333333333333336</c:v>
                </c:pt>
                <c:pt idx="3">
                  <c:v>0.9</c:v>
                </c:pt>
                <c:pt idx="4">
                  <c:v>1.2666666666666666</c:v>
                </c:pt>
                <c:pt idx="5">
                  <c:v>0.96666666666666667</c:v>
                </c:pt>
                <c:pt idx="6">
                  <c:v>9.9999999999999992E-2</c:v>
                </c:pt>
                <c:pt idx="7">
                  <c:v>0</c:v>
                </c:pt>
                <c:pt idx="8">
                  <c:v>6.6666666666666666E-2</c:v>
                </c:pt>
                <c:pt idx="9">
                  <c:v>0.10000000000000002</c:v>
                </c:pt>
                <c:pt idx="10">
                  <c:v>0</c:v>
                </c:pt>
                <c:pt idx="11">
                  <c:v>0</c:v>
                </c:pt>
              </c:numCache>
            </c:numRef>
          </c:val>
          <c:smooth val="0"/>
          <c:extLst xmlns:c16r2="http://schemas.microsoft.com/office/drawing/2015/06/chart">
            <c:ext xmlns:c16="http://schemas.microsoft.com/office/drawing/2014/chart" uri="{C3380CC4-5D6E-409C-BE32-E72D297353CC}">
              <c16:uniqueId val="{00000005-37BF-4373-9DC2-C2D47B6F9897}"/>
            </c:ext>
          </c:extLst>
        </c:ser>
        <c:dLbls>
          <c:showLegendKey val="0"/>
          <c:showVal val="0"/>
          <c:showCatName val="0"/>
          <c:showSerName val="0"/>
          <c:showPercent val="0"/>
          <c:showBubbleSize val="0"/>
        </c:dLbls>
        <c:smooth val="0"/>
        <c:axId val="472309600"/>
        <c:axId val="472305680"/>
      </c:lineChart>
      <c:catAx>
        <c:axId val="472309600"/>
        <c:scaling>
          <c:orientation val="minMax"/>
        </c:scaling>
        <c:delete val="0"/>
        <c:axPos val="b"/>
        <c:numFmt formatCode="General" sourceLinked="1"/>
        <c:majorTickMark val="out"/>
        <c:minorTickMark val="none"/>
        <c:tickLblPos val="nextTo"/>
        <c:crossAx val="472305680"/>
        <c:crosses val="autoZero"/>
        <c:auto val="1"/>
        <c:lblAlgn val="ctr"/>
        <c:lblOffset val="100"/>
        <c:noMultiLvlLbl val="0"/>
      </c:catAx>
      <c:valAx>
        <c:axId val="472305680"/>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47230960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Particulates!$B$6</c:f>
              <c:strCache>
                <c:ptCount val="1"/>
                <c:pt idx="0">
                  <c:v>(97%) 1/2 hourly PM ELV</c:v>
                </c:pt>
              </c:strCache>
            </c:strRef>
          </c:tx>
          <c:spPr>
            <a:ln>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Particulates!$B$7:$B$18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0-A49A-43C2-A61D-E2D75F8B28B0}"/>
            </c:ext>
          </c:extLst>
        </c:ser>
        <c:ser>
          <c:idx val="1"/>
          <c:order val="1"/>
          <c:tx>
            <c:strRef>
              <c:f>Particulates!$C$6</c:f>
              <c:strCache>
                <c:ptCount val="1"/>
                <c:pt idx="0">
                  <c:v>Monthly 1/2 hourly mean</c:v>
                </c:pt>
              </c:strCache>
            </c:strRef>
          </c:tx>
          <c:spPr>
            <a:ln w="15875"/>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Particulates!$C$7:$C$18</c:f>
              <c:numCache>
                <c:formatCode>0.0</c:formatCode>
                <c:ptCount val="12"/>
                <c:pt idx="0">
                  <c:v>3.3333333333333333E-2</c:v>
                </c:pt>
                <c:pt idx="1">
                  <c:v>3.3333333333333333E-2</c:v>
                </c:pt>
                <c:pt idx="2">
                  <c:v>3.3333333333333333E-2</c:v>
                </c:pt>
                <c:pt idx="3">
                  <c:v>3.3333333333333333E-2</c:v>
                </c:pt>
                <c:pt idx="4">
                  <c:v>3.3333333333333333E-2</c:v>
                </c:pt>
                <c:pt idx="5">
                  <c:v>0</c:v>
                </c:pt>
                <c:pt idx="6">
                  <c:v>0.66666666666666663</c:v>
                </c:pt>
                <c:pt idx="7">
                  <c:v>0.76666666666666661</c:v>
                </c:pt>
                <c:pt idx="8">
                  <c:v>0.23333333333333331</c:v>
                </c:pt>
                <c:pt idx="9">
                  <c:v>0.39999999999999997</c:v>
                </c:pt>
                <c:pt idx="10">
                  <c:v>0</c:v>
                </c:pt>
                <c:pt idx="11">
                  <c:v>0</c:v>
                </c:pt>
              </c:numCache>
            </c:numRef>
          </c:val>
          <c:smooth val="0"/>
          <c:extLst xmlns:c16r2="http://schemas.microsoft.com/office/drawing/2015/06/chart">
            <c:ext xmlns:c16="http://schemas.microsoft.com/office/drawing/2014/chart" uri="{C3380CC4-5D6E-409C-BE32-E72D297353CC}">
              <c16:uniqueId val="{00000001-A49A-43C2-A61D-E2D75F8B28B0}"/>
            </c:ext>
          </c:extLst>
        </c:ser>
        <c:ser>
          <c:idx val="2"/>
          <c:order val="2"/>
          <c:tx>
            <c:strRef>
              <c:f>Particulates!$D$6</c:f>
              <c:strCache>
                <c:ptCount val="1"/>
                <c:pt idx="0">
                  <c:v>Highest 1/2 hourly maximum</c:v>
                </c:pt>
              </c:strCache>
            </c:strRef>
          </c:tx>
          <c:spPr>
            <a:ln>
              <a:noFill/>
            </a:ln>
          </c:spPr>
          <c:marker>
            <c:symbol val="square"/>
            <c:size val="5"/>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Particulates!$D$7:$D$18</c:f>
              <c:numCache>
                <c:formatCode>0.0</c:formatCode>
                <c:ptCount val="12"/>
                <c:pt idx="0">
                  <c:v>0.30000000000000004</c:v>
                </c:pt>
                <c:pt idx="1">
                  <c:v>9.8333333333333339</c:v>
                </c:pt>
                <c:pt idx="2">
                  <c:v>0.33333333333333331</c:v>
                </c:pt>
                <c:pt idx="3">
                  <c:v>0.23333333333333331</c:v>
                </c:pt>
                <c:pt idx="4">
                  <c:v>0.23333333333333331</c:v>
                </c:pt>
                <c:pt idx="5">
                  <c:v>0.16666666666666666</c:v>
                </c:pt>
                <c:pt idx="6">
                  <c:v>3.9666666666666663</c:v>
                </c:pt>
                <c:pt idx="7">
                  <c:v>1.2666666666666668</c:v>
                </c:pt>
                <c:pt idx="8">
                  <c:v>0.80000000000000016</c:v>
                </c:pt>
                <c:pt idx="9">
                  <c:v>1.3333333333333333</c:v>
                </c:pt>
                <c:pt idx="10">
                  <c:v>0</c:v>
                </c:pt>
                <c:pt idx="11">
                  <c:v>0</c:v>
                </c:pt>
              </c:numCache>
            </c:numRef>
          </c:val>
          <c:smooth val="0"/>
          <c:extLst xmlns:c16r2="http://schemas.microsoft.com/office/drawing/2015/06/chart">
            <c:ext xmlns:c16="http://schemas.microsoft.com/office/drawing/2014/chart" uri="{C3380CC4-5D6E-409C-BE32-E72D297353CC}">
              <c16:uniqueId val="{00000002-A49A-43C2-A61D-E2D75F8B28B0}"/>
            </c:ext>
          </c:extLst>
        </c:ser>
        <c:ser>
          <c:idx val="3"/>
          <c:order val="3"/>
          <c:tx>
            <c:strRef>
              <c:f>Particulates!$E$6</c:f>
              <c:strCache>
                <c:ptCount val="1"/>
                <c:pt idx="0">
                  <c:v>Daily PM ELV</c:v>
                </c:pt>
              </c:strCache>
            </c:strRef>
          </c:tx>
          <c:spPr>
            <a:ln>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xmlns:c16r2="http://schemas.microsoft.com/office/drawing/2015/06/chart">
            <c:ext xmlns:c16="http://schemas.microsoft.com/office/drawing/2014/chart" uri="{C3380CC4-5D6E-409C-BE32-E72D297353CC}">
              <c16:uniqueId val="{00000003-A49A-43C2-A61D-E2D75F8B28B0}"/>
            </c:ext>
          </c:extLst>
        </c:ser>
        <c:ser>
          <c:idx val="4"/>
          <c:order val="4"/>
          <c:tx>
            <c:strRef>
              <c:f>Particulates!$F$6</c:f>
              <c:strCache>
                <c:ptCount val="1"/>
                <c:pt idx="0">
                  <c:v>Monthly daily mean</c:v>
                </c:pt>
              </c:strCache>
            </c:strRef>
          </c:tx>
          <c:spPr>
            <a:ln w="15875">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Particulates!$F$7:$F$18</c:f>
              <c:numCache>
                <c:formatCode>0.0</c:formatCode>
                <c:ptCount val="12"/>
                <c:pt idx="0">
                  <c:v>0</c:v>
                </c:pt>
                <c:pt idx="1">
                  <c:v>0</c:v>
                </c:pt>
                <c:pt idx="2">
                  <c:v>3.3333333333333333E-2</c:v>
                </c:pt>
                <c:pt idx="3">
                  <c:v>3.3333333333333333E-2</c:v>
                </c:pt>
                <c:pt idx="4">
                  <c:v>3.3333333333333333E-2</c:v>
                </c:pt>
                <c:pt idx="5">
                  <c:v>0</c:v>
                </c:pt>
                <c:pt idx="6">
                  <c:v>0.6</c:v>
                </c:pt>
                <c:pt idx="7">
                  <c:v>0.6</c:v>
                </c:pt>
                <c:pt idx="8">
                  <c:v>0.23333333333333331</c:v>
                </c:pt>
                <c:pt idx="9">
                  <c:v>0.3666666666666667</c:v>
                </c:pt>
                <c:pt idx="10">
                  <c:v>0</c:v>
                </c:pt>
                <c:pt idx="11">
                  <c:v>0</c:v>
                </c:pt>
              </c:numCache>
            </c:numRef>
          </c:val>
          <c:smooth val="0"/>
          <c:extLst xmlns:c16r2="http://schemas.microsoft.com/office/drawing/2015/06/chart">
            <c:ext xmlns:c16="http://schemas.microsoft.com/office/drawing/2014/chart" uri="{C3380CC4-5D6E-409C-BE32-E72D297353CC}">
              <c16:uniqueId val="{00000004-A49A-43C2-A61D-E2D75F8B28B0}"/>
            </c:ext>
          </c:extLst>
        </c:ser>
        <c:ser>
          <c:idx val="5"/>
          <c:order val="5"/>
          <c:tx>
            <c:strRef>
              <c:f>Particulates!$G$6</c:f>
              <c:strCache>
                <c:ptCount val="1"/>
                <c:pt idx="0">
                  <c:v>Highest daily maximum</c:v>
                </c:pt>
              </c:strCache>
            </c:strRef>
          </c:tx>
          <c:spPr>
            <a:ln w="12700">
              <a:noFill/>
              <a:prstDash val="solid"/>
            </a:ln>
          </c:spPr>
          <c:marker>
            <c:symbol val="triangle"/>
            <c:size val="5"/>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Particulates!$G$7:$G$18</c:f>
              <c:numCache>
                <c:formatCode>0.0</c:formatCode>
                <c:ptCount val="12"/>
                <c:pt idx="0">
                  <c:v>6.6666666666666666E-2</c:v>
                </c:pt>
                <c:pt idx="1">
                  <c:v>0.26666666666666666</c:v>
                </c:pt>
                <c:pt idx="2">
                  <c:v>0.13333333333333333</c:v>
                </c:pt>
                <c:pt idx="3">
                  <c:v>6.6666666666666666E-2</c:v>
                </c:pt>
                <c:pt idx="4">
                  <c:v>6.6666666666666666E-2</c:v>
                </c:pt>
                <c:pt idx="5">
                  <c:v>3.3333333333333333E-2</c:v>
                </c:pt>
                <c:pt idx="6">
                  <c:v>0.93333333333333346</c:v>
                </c:pt>
                <c:pt idx="7">
                  <c:v>0.83333333333333337</c:v>
                </c:pt>
                <c:pt idx="8">
                  <c:v>0.33333333333333331</c:v>
                </c:pt>
                <c:pt idx="9">
                  <c:v>0.5</c:v>
                </c:pt>
                <c:pt idx="10">
                  <c:v>0</c:v>
                </c:pt>
                <c:pt idx="11">
                  <c:v>0</c:v>
                </c:pt>
              </c:numCache>
            </c:numRef>
          </c:val>
          <c:smooth val="0"/>
          <c:extLst xmlns:c16r2="http://schemas.microsoft.com/office/drawing/2015/06/chart">
            <c:ext xmlns:c16="http://schemas.microsoft.com/office/drawing/2014/chart" uri="{C3380CC4-5D6E-409C-BE32-E72D297353CC}">
              <c16:uniqueId val="{00000005-A49A-43C2-A61D-E2D75F8B28B0}"/>
            </c:ext>
          </c:extLst>
        </c:ser>
        <c:dLbls>
          <c:showLegendKey val="0"/>
          <c:showVal val="0"/>
          <c:showCatName val="0"/>
          <c:showSerName val="0"/>
          <c:showPercent val="0"/>
          <c:showBubbleSize val="0"/>
        </c:dLbls>
        <c:smooth val="0"/>
        <c:axId val="472311168"/>
        <c:axId val="581717904"/>
      </c:lineChart>
      <c:catAx>
        <c:axId val="472311168"/>
        <c:scaling>
          <c:orientation val="minMax"/>
        </c:scaling>
        <c:delete val="0"/>
        <c:axPos val="b"/>
        <c:numFmt formatCode="General" sourceLinked="1"/>
        <c:majorTickMark val="out"/>
        <c:minorTickMark val="none"/>
        <c:tickLblPos val="nextTo"/>
        <c:crossAx val="581717904"/>
        <c:crosses val="autoZero"/>
        <c:auto val="1"/>
        <c:lblAlgn val="ctr"/>
        <c:lblOffset val="100"/>
        <c:noMultiLvlLbl val="0"/>
      </c:catAx>
      <c:valAx>
        <c:axId val="581717904"/>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47231116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'CO 0.5hourly'!$B$6</c:f>
              <c:strCache>
                <c:ptCount val="1"/>
                <c:pt idx="0">
                  <c:v>1/2 hourly CO ELV</c:v>
                </c:pt>
              </c:strCache>
            </c:strRef>
          </c:tx>
          <c:spPr>
            <a:ln>
              <a:prstDash val="dash"/>
            </a:ln>
          </c:spPr>
          <c:marker>
            <c:symbol val="none"/>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0.5hourly'!$B$7:$B$18</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smooth val="0"/>
          <c:extLst xmlns:c16r2="http://schemas.microsoft.com/office/drawing/2015/06/chart">
            <c:ext xmlns:c16="http://schemas.microsoft.com/office/drawing/2014/chart" uri="{C3380CC4-5D6E-409C-BE32-E72D297353CC}">
              <c16:uniqueId val="{00000000-DF93-4E57-BFCF-EC3D33E6D8F9}"/>
            </c:ext>
          </c:extLst>
        </c:ser>
        <c:ser>
          <c:idx val="1"/>
          <c:order val="1"/>
          <c:tx>
            <c:strRef>
              <c:f>'CO 0.5hourly'!$C$6</c:f>
              <c:strCache>
                <c:ptCount val="1"/>
                <c:pt idx="0">
                  <c:v>Monthly 1/2 hourly mean</c:v>
                </c:pt>
              </c:strCache>
            </c:strRef>
          </c:tx>
          <c:spPr>
            <a:ln w="15875"/>
          </c:spPr>
          <c:marker>
            <c:symbol val="none"/>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0.5hourly'!$C$7:$C$18</c:f>
              <c:numCache>
                <c:formatCode>General</c:formatCode>
                <c:ptCount val="12"/>
              </c:numCache>
            </c:numRef>
          </c:val>
          <c:smooth val="0"/>
          <c:extLst xmlns:c16r2="http://schemas.microsoft.com/office/drawing/2015/06/chart">
            <c:ext xmlns:c16="http://schemas.microsoft.com/office/drawing/2014/chart" uri="{C3380CC4-5D6E-409C-BE32-E72D297353CC}">
              <c16:uniqueId val="{00000001-DF93-4E57-BFCF-EC3D33E6D8F9}"/>
            </c:ext>
          </c:extLst>
        </c:ser>
        <c:ser>
          <c:idx val="2"/>
          <c:order val="2"/>
          <c:tx>
            <c:strRef>
              <c:f>'CO 0.5hourly'!$D$6</c:f>
              <c:strCache>
                <c:ptCount val="1"/>
                <c:pt idx="0">
                  <c:v>Highest 1/2 hourly maximum</c:v>
                </c:pt>
              </c:strCache>
            </c:strRef>
          </c:tx>
          <c:spPr>
            <a:ln>
              <a:noFill/>
            </a:ln>
          </c:spPr>
          <c:marker>
            <c:symbol val="square"/>
            <c:size val="5"/>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0.5hourly'!$D$7:$D$18</c:f>
              <c:numCache>
                <c:formatCode>General</c:formatCode>
                <c:ptCount val="12"/>
              </c:numCache>
            </c:numRef>
          </c:val>
          <c:smooth val="0"/>
          <c:extLst xmlns:c16r2="http://schemas.microsoft.com/office/drawing/2015/06/chart">
            <c:ext xmlns:c16="http://schemas.microsoft.com/office/drawing/2014/chart" uri="{C3380CC4-5D6E-409C-BE32-E72D297353CC}">
              <c16:uniqueId val="{00000002-DF93-4E57-BFCF-EC3D33E6D8F9}"/>
            </c:ext>
          </c:extLst>
        </c:ser>
        <c:ser>
          <c:idx val="3"/>
          <c:order val="3"/>
          <c:tx>
            <c:strRef>
              <c:f>'CO 0.5hourly'!$E$6</c:f>
              <c:strCache>
                <c:ptCount val="1"/>
                <c:pt idx="0">
                  <c:v>Daily CO ELV</c:v>
                </c:pt>
              </c:strCache>
            </c:strRef>
          </c:tx>
          <c:spPr>
            <a:ln>
              <a:prstDash val="dash"/>
            </a:ln>
          </c:spPr>
          <c:marker>
            <c:symbol val="none"/>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0.5hourly'!$E$7:$E$18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xmlns:c16r2="http://schemas.microsoft.com/office/drawing/2015/06/chart">
            <c:ext xmlns:c16="http://schemas.microsoft.com/office/drawing/2014/chart" uri="{C3380CC4-5D6E-409C-BE32-E72D297353CC}">
              <c16:uniqueId val="{00000003-DF93-4E57-BFCF-EC3D33E6D8F9}"/>
            </c:ext>
          </c:extLst>
        </c:ser>
        <c:ser>
          <c:idx val="4"/>
          <c:order val="4"/>
          <c:tx>
            <c:strRef>
              <c:f>'CO 0.5hourly'!$F$6</c:f>
              <c:strCache>
                <c:ptCount val="1"/>
                <c:pt idx="0">
                  <c:v>Monthly daily mean</c:v>
                </c:pt>
              </c:strCache>
            </c:strRef>
          </c:tx>
          <c:spPr>
            <a:ln w="15875">
              <a:prstDash val="dash"/>
            </a:ln>
          </c:spPr>
          <c:marker>
            <c:symbol val="none"/>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0.5hourly'!$F$7:$F$18</c:f>
              <c:numCache>
                <c:formatCode>General</c:formatCode>
                <c:ptCount val="12"/>
              </c:numCache>
            </c:numRef>
          </c:val>
          <c:smooth val="0"/>
          <c:extLst xmlns:c16r2="http://schemas.microsoft.com/office/drawing/2015/06/chart">
            <c:ext xmlns:c16="http://schemas.microsoft.com/office/drawing/2014/chart" uri="{C3380CC4-5D6E-409C-BE32-E72D297353CC}">
              <c16:uniqueId val="{00000004-DF93-4E57-BFCF-EC3D33E6D8F9}"/>
            </c:ext>
          </c:extLst>
        </c:ser>
        <c:ser>
          <c:idx val="5"/>
          <c:order val="5"/>
          <c:tx>
            <c:strRef>
              <c:f>'CO 0.5hourly'!$G$6</c:f>
              <c:strCache>
                <c:ptCount val="1"/>
                <c:pt idx="0">
                  <c:v>Highest daily maximum</c:v>
                </c:pt>
              </c:strCache>
            </c:strRef>
          </c:tx>
          <c:spPr>
            <a:ln w="12700">
              <a:noFill/>
              <a:prstDash val="solid"/>
            </a:ln>
          </c:spPr>
          <c:marker>
            <c:symbol val="triangle"/>
            <c:size val="5"/>
          </c:marker>
          <c:cat>
            <c:strRef>
              <c:f>'CO 0.5hourly'!$A$7:$A$18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0.5hourly'!$G$7:$G$18</c:f>
              <c:numCache>
                <c:formatCode>General</c:formatCode>
                <c:ptCount val="12"/>
              </c:numCache>
            </c:numRef>
          </c:val>
          <c:smooth val="0"/>
          <c:extLst xmlns:c16r2="http://schemas.microsoft.com/office/drawing/2015/06/chart">
            <c:ext xmlns:c16="http://schemas.microsoft.com/office/drawing/2014/chart" uri="{C3380CC4-5D6E-409C-BE32-E72D297353CC}">
              <c16:uniqueId val="{00000005-DF93-4E57-BFCF-EC3D33E6D8F9}"/>
            </c:ext>
          </c:extLst>
        </c:ser>
        <c:dLbls>
          <c:showLegendKey val="0"/>
          <c:showVal val="0"/>
          <c:showCatName val="0"/>
          <c:showSerName val="0"/>
          <c:showPercent val="0"/>
          <c:showBubbleSize val="0"/>
        </c:dLbls>
        <c:smooth val="0"/>
        <c:axId val="587456832"/>
        <c:axId val="587454088"/>
      </c:lineChart>
      <c:catAx>
        <c:axId val="587456832"/>
        <c:scaling>
          <c:orientation val="minMax"/>
        </c:scaling>
        <c:delete val="0"/>
        <c:axPos val="b"/>
        <c:numFmt formatCode="General" sourceLinked="1"/>
        <c:majorTickMark val="out"/>
        <c:minorTickMark val="none"/>
        <c:tickLblPos val="nextTo"/>
        <c:crossAx val="587454088"/>
        <c:crosses val="autoZero"/>
        <c:auto val="1"/>
        <c:lblAlgn val="ctr"/>
        <c:lblOffset val="100"/>
        <c:noMultiLvlLbl val="0"/>
      </c:catAx>
      <c:valAx>
        <c:axId val="587454088"/>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58745683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'NH3'!$B$6</c:f>
              <c:strCache>
                <c:ptCount val="1"/>
                <c:pt idx="0">
                  <c:v>1/2 hourly NH3 ELV</c:v>
                </c:pt>
              </c:strCache>
            </c:strRef>
          </c:tx>
          <c:spPr>
            <a:ln>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'NH3'!$B$7:$B$18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6r2="http://schemas.microsoft.com/office/drawing/2015/06/chart">
            <c:ext xmlns:c16="http://schemas.microsoft.com/office/drawing/2014/chart" uri="{C3380CC4-5D6E-409C-BE32-E72D297353CC}">
              <c16:uniqueId val="{00000000-37CD-4268-A2FE-82F32BF9F807}"/>
            </c:ext>
          </c:extLst>
        </c:ser>
        <c:ser>
          <c:idx val="1"/>
          <c:order val="1"/>
          <c:tx>
            <c:strRef>
              <c:f>'NH3'!$C$6</c:f>
              <c:strCache>
                <c:ptCount val="1"/>
                <c:pt idx="0">
                  <c:v>Monthly 1/2 hourly mean</c:v>
                </c:pt>
              </c:strCache>
            </c:strRef>
          </c:tx>
          <c:spPr>
            <a:ln w="15875"/>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'NH3'!$C$7:$C$18</c:f>
              <c:numCache>
                <c:formatCode>0.0</c:formatCode>
                <c:ptCount val="12"/>
                <c:pt idx="0">
                  <c:v>0.3</c:v>
                </c:pt>
                <c:pt idx="1">
                  <c:v>0.16666666666666666</c:v>
                </c:pt>
                <c:pt idx="2">
                  <c:v>1.0333333333333334</c:v>
                </c:pt>
                <c:pt idx="3">
                  <c:v>0.16666666666666666</c:v>
                </c:pt>
                <c:pt idx="4">
                  <c:v>0.13333333333333333</c:v>
                </c:pt>
                <c:pt idx="5">
                  <c:v>0.46666666666666662</c:v>
                </c:pt>
                <c:pt idx="6">
                  <c:v>6.6666666666666666E-2</c:v>
                </c:pt>
                <c:pt idx="7">
                  <c:v>0.10000000000000002</c:v>
                </c:pt>
                <c:pt idx="8">
                  <c:v>0.23333333333333336</c:v>
                </c:pt>
                <c:pt idx="9">
                  <c:v>0.13333333333333333</c:v>
                </c:pt>
                <c:pt idx="10">
                  <c:v>0</c:v>
                </c:pt>
                <c:pt idx="11">
                  <c:v>0</c:v>
                </c:pt>
              </c:numCache>
            </c:numRef>
          </c:val>
          <c:smooth val="0"/>
          <c:extLst xmlns:c16r2="http://schemas.microsoft.com/office/drawing/2015/06/chart">
            <c:ext xmlns:c16="http://schemas.microsoft.com/office/drawing/2014/chart" uri="{C3380CC4-5D6E-409C-BE32-E72D297353CC}">
              <c16:uniqueId val="{00000001-37CD-4268-A2FE-82F32BF9F807}"/>
            </c:ext>
          </c:extLst>
        </c:ser>
        <c:ser>
          <c:idx val="2"/>
          <c:order val="2"/>
          <c:tx>
            <c:strRef>
              <c:f>'NH3'!$D$6</c:f>
              <c:strCache>
                <c:ptCount val="1"/>
                <c:pt idx="0">
                  <c:v>Highest 1/2 hourly maximum</c:v>
                </c:pt>
              </c:strCache>
            </c:strRef>
          </c:tx>
          <c:spPr>
            <a:ln>
              <a:noFill/>
            </a:ln>
          </c:spPr>
          <c:marker>
            <c:symbol val="square"/>
            <c:size val="5"/>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'NH3'!$D$7:$D$18</c:f>
              <c:numCache>
                <c:formatCode>0.0</c:formatCode>
                <c:ptCount val="12"/>
                <c:pt idx="0">
                  <c:v>48.733333333333327</c:v>
                </c:pt>
                <c:pt idx="1">
                  <c:v>12</c:v>
                </c:pt>
                <c:pt idx="2">
                  <c:v>242.46666666666667</c:v>
                </c:pt>
                <c:pt idx="3">
                  <c:v>5.0666666666666664</c:v>
                </c:pt>
                <c:pt idx="4">
                  <c:v>7</c:v>
                </c:pt>
                <c:pt idx="5">
                  <c:v>23.833333333333332</c:v>
                </c:pt>
                <c:pt idx="6">
                  <c:v>4.9666666666666668</c:v>
                </c:pt>
                <c:pt idx="7">
                  <c:v>0.6</c:v>
                </c:pt>
                <c:pt idx="8">
                  <c:v>5.1333333333333337</c:v>
                </c:pt>
                <c:pt idx="9">
                  <c:v>3.9</c:v>
                </c:pt>
                <c:pt idx="10">
                  <c:v>0</c:v>
                </c:pt>
                <c:pt idx="11">
                  <c:v>0</c:v>
                </c:pt>
              </c:numCache>
            </c:numRef>
          </c:val>
          <c:smooth val="0"/>
          <c:extLst xmlns:c16r2="http://schemas.microsoft.com/office/drawing/2015/06/chart">
            <c:ext xmlns:c16="http://schemas.microsoft.com/office/drawing/2014/chart" uri="{C3380CC4-5D6E-409C-BE32-E72D297353CC}">
              <c16:uniqueId val="{00000002-37CD-4268-A2FE-82F32BF9F807}"/>
            </c:ext>
          </c:extLst>
        </c:ser>
        <c:ser>
          <c:idx val="3"/>
          <c:order val="3"/>
          <c:tx>
            <c:strRef>
              <c:f>'NH3'!$E$6</c:f>
              <c:strCache>
                <c:ptCount val="1"/>
                <c:pt idx="0">
                  <c:v>Daily NH3 ELV</c:v>
                </c:pt>
              </c:strCache>
            </c:strRef>
          </c:tx>
          <c:spPr>
            <a:ln>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'NH3'!$E$7:$E$18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xmlns:c16r2="http://schemas.microsoft.com/office/drawing/2015/06/chart">
            <c:ext xmlns:c16="http://schemas.microsoft.com/office/drawing/2014/chart" uri="{C3380CC4-5D6E-409C-BE32-E72D297353CC}">
              <c16:uniqueId val="{00000003-37CD-4268-A2FE-82F32BF9F807}"/>
            </c:ext>
          </c:extLst>
        </c:ser>
        <c:ser>
          <c:idx val="4"/>
          <c:order val="4"/>
          <c:tx>
            <c:strRef>
              <c:f>'NH3'!$F$6</c:f>
              <c:strCache>
                <c:ptCount val="1"/>
                <c:pt idx="0">
                  <c:v>Monthly daily mean</c:v>
                </c:pt>
              </c:strCache>
            </c:strRef>
          </c:tx>
          <c:spPr>
            <a:ln w="15875">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'NH3'!$F$7:$F$18</c:f>
              <c:numCache>
                <c:formatCode>0.0</c:formatCode>
                <c:ptCount val="12"/>
                <c:pt idx="0">
                  <c:v>0.23333333333333331</c:v>
                </c:pt>
                <c:pt idx="1">
                  <c:v>0.13333333333333333</c:v>
                </c:pt>
                <c:pt idx="2">
                  <c:v>0.76666666666666661</c:v>
                </c:pt>
                <c:pt idx="3">
                  <c:v>0.10000000000000002</c:v>
                </c:pt>
                <c:pt idx="4">
                  <c:v>0.10000000000000002</c:v>
                </c:pt>
                <c:pt idx="5">
                  <c:v>0.43333333333333335</c:v>
                </c:pt>
                <c:pt idx="6">
                  <c:v>0</c:v>
                </c:pt>
                <c:pt idx="7">
                  <c:v>3.3333333333333333E-2</c:v>
                </c:pt>
                <c:pt idx="8">
                  <c:v>0.16666666666666666</c:v>
                </c:pt>
                <c:pt idx="9">
                  <c:v>3.3333333333333333E-2</c:v>
                </c:pt>
                <c:pt idx="10">
                  <c:v>0</c:v>
                </c:pt>
                <c:pt idx="11">
                  <c:v>0</c:v>
                </c:pt>
              </c:numCache>
            </c:numRef>
          </c:val>
          <c:smooth val="0"/>
          <c:extLst xmlns:c16r2="http://schemas.microsoft.com/office/drawing/2015/06/chart">
            <c:ext xmlns:c16="http://schemas.microsoft.com/office/drawing/2014/chart" uri="{C3380CC4-5D6E-409C-BE32-E72D297353CC}">
              <c16:uniqueId val="{00000004-37CD-4268-A2FE-82F32BF9F807}"/>
            </c:ext>
          </c:extLst>
        </c:ser>
        <c:ser>
          <c:idx val="5"/>
          <c:order val="5"/>
          <c:tx>
            <c:strRef>
              <c:f>'NH3'!$G$6</c:f>
              <c:strCache>
                <c:ptCount val="1"/>
                <c:pt idx="0">
                  <c:v>Highest daily maximum</c:v>
                </c:pt>
              </c:strCache>
            </c:strRef>
          </c:tx>
          <c:spPr>
            <a:ln w="12700">
              <a:noFill/>
              <a:prstDash val="solid"/>
            </a:ln>
          </c:spPr>
          <c:marker>
            <c:symbol val="triangle"/>
            <c:size val="5"/>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'NH3'!$G$7:$G$18</c:f>
              <c:numCache>
                <c:formatCode>0.0</c:formatCode>
                <c:ptCount val="12"/>
                <c:pt idx="0">
                  <c:v>1.7666666666666666</c:v>
                </c:pt>
                <c:pt idx="1">
                  <c:v>0.73333333333333328</c:v>
                </c:pt>
                <c:pt idx="2">
                  <c:v>8.5</c:v>
                </c:pt>
                <c:pt idx="3">
                  <c:v>0.83333333333333337</c:v>
                </c:pt>
                <c:pt idx="4">
                  <c:v>0.70000000000000007</c:v>
                </c:pt>
                <c:pt idx="5">
                  <c:v>5.5333333333333323</c:v>
                </c:pt>
                <c:pt idx="6">
                  <c:v>0.26666666666666666</c:v>
                </c:pt>
                <c:pt idx="7">
                  <c:v>0.16666666666666666</c:v>
                </c:pt>
                <c:pt idx="8">
                  <c:v>1</c:v>
                </c:pt>
                <c:pt idx="9">
                  <c:v>0.23333333333333331</c:v>
                </c:pt>
                <c:pt idx="10">
                  <c:v>0</c:v>
                </c:pt>
                <c:pt idx="11">
                  <c:v>0</c:v>
                </c:pt>
              </c:numCache>
            </c:numRef>
          </c:val>
          <c:smooth val="0"/>
          <c:extLst xmlns:c16r2="http://schemas.microsoft.com/office/drawing/2015/06/chart">
            <c:ext xmlns:c16="http://schemas.microsoft.com/office/drawing/2014/chart" uri="{C3380CC4-5D6E-409C-BE32-E72D297353CC}">
              <c16:uniqueId val="{00000005-37CD-4268-A2FE-82F32BF9F807}"/>
            </c:ext>
          </c:extLst>
        </c:ser>
        <c:dLbls>
          <c:showLegendKey val="0"/>
          <c:showVal val="0"/>
          <c:showCatName val="0"/>
          <c:showSerName val="0"/>
          <c:showPercent val="0"/>
          <c:showBubbleSize val="0"/>
        </c:dLbls>
        <c:smooth val="0"/>
        <c:axId val="587457616"/>
        <c:axId val="587454480"/>
      </c:lineChart>
      <c:catAx>
        <c:axId val="587457616"/>
        <c:scaling>
          <c:orientation val="minMax"/>
        </c:scaling>
        <c:delete val="0"/>
        <c:axPos val="b"/>
        <c:numFmt formatCode="General" sourceLinked="1"/>
        <c:majorTickMark val="out"/>
        <c:minorTickMark val="none"/>
        <c:tickLblPos val="nextTo"/>
        <c:crossAx val="587454480"/>
        <c:crosses val="autoZero"/>
        <c:auto val="1"/>
        <c:lblAlgn val="ctr"/>
        <c:lblOffset val="100"/>
        <c:noMultiLvlLbl val="0"/>
      </c:catAx>
      <c:valAx>
        <c:axId val="587454480"/>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58745761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'CO 95% 10 min'!$B$6</c:f>
              <c:strCache>
                <c:ptCount val="1"/>
                <c:pt idx="0">
                  <c:v>95%ile 10-min avg CO ELV</c:v>
                </c:pt>
              </c:strCache>
            </c:strRef>
          </c:tx>
          <c:spPr>
            <a:ln>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min'!$B$7:$B$18</c:f>
              <c:numCache>
                <c:formatCode>General</c:formatCode>
                <c:ptCount val="12"/>
                <c:pt idx="0">
                  <c:v>150</c:v>
                </c:pt>
                <c:pt idx="1">
                  <c:v>150</c:v>
                </c:pt>
                <c:pt idx="2">
                  <c:v>150</c:v>
                </c:pt>
                <c:pt idx="3">
                  <c:v>150</c:v>
                </c:pt>
                <c:pt idx="4">
                  <c:v>150</c:v>
                </c:pt>
                <c:pt idx="5">
                  <c:v>150</c:v>
                </c:pt>
                <c:pt idx="6">
                  <c:v>150</c:v>
                </c:pt>
                <c:pt idx="7">
                  <c:v>150</c:v>
                </c:pt>
                <c:pt idx="8">
                  <c:v>150</c:v>
                </c:pt>
                <c:pt idx="9">
                  <c:v>150</c:v>
                </c:pt>
                <c:pt idx="10">
                  <c:v>150</c:v>
                </c:pt>
                <c:pt idx="11">
                  <c:v>150</c:v>
                </c:pt>
              </c:numCache>
            </c:numRef>
          </c:val>
          <c:smooth val="0"/>
          <c:extLst xmlns:c16r2="http://schemas.microsoft.com/office/drawing/2015/06/chart">
            <c:ext xmlns:c16="http://schemas.microsoft.com/office/drawing/2014/chart" uri="{C3380CC4-5D6E-409C-BE32-E72D297353CC}">
              <c16:uniqueId val="{00000000-9B29-4869-8D9E-3E39E3B46BDD}"/>
            </c:ext>
          </c:extLst>
        </c:ser>
        <c:ser>
          <c:idx val="1"/>
          <c:order val="1"/>
          <c:tx>
            <c:strRef>
              <c:f>'CO 95% 10 min'!$C$6</c:f>
              <c:strCache>
                <c:ptCount val="1"/>
                <c:pt idx="0">
                  <c:v>95%ile 10-min avg maximum</c:v>
                </c:pt>
              </c:strCache>
            </c:strRef>
          </c:tx>
          <c:spPr>
            <a:ln w="15875"/>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min'!$C$7:$C$18</c:f>
              <c:numCache>
                <c:formatCode>0.0</c:formatCode>
                <c:ptCount val="12"/>
                <c:pt idx="0">
                  <c:v>128.66666666666666</c:v>
                </c:pt>
                <c:pt idx="1">
                  <c:v>3.5666666666666664</c:v>
                </c:pt>
                <c:pt idx="2">
                  <c:v>254.80000000000004</c:v>
                </c:pt>
                <c:pt idx="3">
                  <c:v>4.5333333333333341</c:v>
                </c:pt>
                <c:pt idx="4">
                  <c:v>4.6333333333333337</c:v>
                </c:pt>
                <c:pt idx="5">
                  <c:v>43.800000000000004</c:v>
                </c:pt>
                <c:pt idx="6">
                  <c:v>75.100000000000009</c:v>
                </c:pt>
                <c:pt idx="7">
                  <c:v>0.73333333333333339</c:v>
                </c:pt>
                <c:pt idx="8">
                  <c:v>1.7333333333333334</c:v>
                </c:pt>
                <c:pt idx="9">
                  <c:v>2.5666666666666664</c:v>
                </c:pt>
                <c:pt idx="10">
                  <c:v>0</c:v>
                </c:pt>
                <c:pt idx="11">
                  <c:v>0</c:v>
                </c:pt>
              </c:numCache>
            </c:numRef>
          </c:val>
          <c:smooth val="0"/>
          <c:extLst xmlns:c16r2="http://schemas.microsoft.com/office/drawing/2015/06/chart">
            <c:ext xmlns:c16="http://schemas.microsoft.com/office/drawing/2014/chart" uri="{C3380CC4-5D6E-409C-BE32-E72D297353CC}">
              <c16:uniqueId val="{00000001-9B29-4869-8D9E-3E39E3B46BDD}"/>
            </c:ext>
          </c:extLst>
        </c:ser>
        <c:ser>
          <c:idx val="2"/>
          <c:order val="2"/>
          <c:tx>
            <c:strRef>
              <c:f>'CO 95% 10 min'!$E$6</c:f>
              <c:strCache>
                <c:ptCount val="1"/>
                <c:pt idx="0">
                  <c:v>10-min avg maximum</c:v>
                </c:pt>
              </c:strCache>
            </c:strRef>
          </c:tx>
          <c:spPr>
            <a:ln>
              <a:noFill/>
            </a:ln>
          </c:spPr>
          <c:marker>
            <c:symbol val="square"/>
            <c:size val="5"/>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min'!$E$7:$E$18</c:f>
              <c:numCache>
                <c:formatCode>0.0</c:formatCode>
                <c:ptCount val="12"/>
                <c:pt idx="0">
                  <c:v>955.66666666666663</c:v>
                </c:pt>
                <c:pt idx="1">
                  <c:v>424.76666666666665</c:v>
                </c:pt>
                <c:pt idx="2">
                  <c:v>1173.1333333333334</c:v>
                </c:pt>
                <c:pt idx="3">
                  <c:v>682.5</c:v>
                </c:pt>
                <c:pt idx="4">
                  <c:v>904.9666666666667</c:v>
                </c:pt>
                <c:pt idx="5">
                  <c:v>461.26666666666665</c:v>
                </c:pt>
                <c:pt idx="6">
                  <c:v>589.06666666666672</c:v>
                </c:pt>
                <c:pt idx="7">
                  <c:v>9.4333333333333336</c:v>
                </c:pt>
                <c:pt idx="8">
                  <c:v>187.23333333333335</c:v>
                </c:pt>
                <c:pt idx="9">
                  <c:v>241.36666666666667</c:v>
                </c:pt>
                <c:pt idx="10">
                  <c:v>0</c:v>
                </c:pt>
                <c:pt idx="11">
                  <c:v>0</c:v>
                </c:pt>
              </c:numCache>
            </c:numRef>
          </c:val>
          <c:smooth val="0"/>
          <c:extLst xmlns:c16r2="http://schemas.microsoft.com/office/drawing/2015/06/chart">
            <c:ext xmlns:c16="http://schemas.microsoft.com/office/drawing/2014/chart" uri="{C3380CC4-5D6E-409C-BE32-E72D297353CC}">
              <c16:uniqueId val="{00000002-9B29-4869-8D9E-3E39E3B46BDD}"/>
            </c:ext>
          </c:extLst>
        </c:ser>
        <c:ser>
          <c:idx val="3"/>
          <c:order val="3"/>
          <c:tx>
            <c:strRef>
              <c:f>'CO 95% 10 min'!$F$6</c:f>
              <c:strCache>
                <c:ptCount val="1"/>
                <c:pt idx="0">
                  <c:v>Daily CO ELV</c:v>
                </c:pt>
              </c:strCache>
            </c:strRef>
          </c:tx>
          <c:spPr>
            <a:ln>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min'!$F$7:$F$18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xmlns:c16r2="http://schemas.microsoft.com/office/drawing/2015/06/chart">
            <c:ext xmlns:c16="http://schemas.microsoft.com/office/drawing/2014/chart" uri="{C3380CC4-5D6E-409C-BE32-E72D297353CC}">
              <c16:uniqueId val="{00000003-9B29-4869-8D9E-3E39E3B46BDD}"/>
            </c:ext>
          </c:extLst>
        </c:ser>
        <c:ser>
          <c:idx val="4"/>
          <c:order val="4"/>
          <c:tx>
            <c:strRef>
              <c:f>'CO 95% 10 min'!$G$6</c:f>
              <c:strCache>
                <c:ptCount val="1"/>
                <c:pt idx="0">
                  <c:v>Monthly daily mean</c:v>
                </c:pt>
              </c:strCache>
            </c:strRef>
          </c:tx>
          <c:spPr>
            <a:ln w="15875">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min'!$G$7:$G$18</c:f>
              <c:numCache>
                <c:formatCode>0.0</c:formatCode>
                <c:ptCount val="12"/>
                <c:pt idx="0">
                  <c:v>1.4333333333333333</c:v>
                </c:pt>
                <c:pt idx="1">
                  <c:v>0.73333333333333339</c:v>
                </c:pt>
                <c:pt idx="2">
                  <c:v>3.1999999999999997</c:v>
                </c:pt>
                <c:pt idx="3">
                  <c:v>0.83333333333333337</c:v>
                </c:pt>
                <c:pt idx="4">
                  <c:v>0.8666666666666667</c:v>
                </c:pt>
                <c:pt idx="5">
                  <c:v>0.43333333333333329</c:v>
                </c:pt>
                <c:pt idx="6">
                  <c:v>1.9000000000000001</c:v>
                </c:pt>
                <c:pt idx="7">
                  <c:v>0.16666666666666666</c:v>
                </c:pt>
                <c:pt idx="8">
                  <c:v>0.39999999999999997</c:v>
                </c:pt>
                <c:pt idx="9">
                  <c:v>0.53333333333333333</c:v>
                </c:pt>
                <c:pt idx="10">
                  <c:v>0</c:v>
                </c:pt>
                <c:pt idx="11">
                  <c:v>0</c:v>
                </c:pt>
              </c:numCache>
            </c:numRef>
          </c:val>
          <c:smooth val="0"/>
          <c:extLst xmlns:c16r2="http://schemas.microsoft.com/office/drawing/2015/06/chart">
            <c:ext xmlns:c16="http://schemas.microsoft.com/office/drawing/2014/chart" uri="{C3380CC4-5D6E-409C-BE32-E72D297353CC}">
              <c16:uniqueId val="{00000004-9B29-4869-8D9E-3E39E3B46BDD}"/>
            </c:ext>
          </c:extLst>
        </c:ser>
        <c:ser>
          <c:idx val="5"/>
          <c:order val="5"/>
          <c:tx>
            <c:strRef>
              <c:f>'CO 95% 10 min'!$H$6</c:f>
              <c:strCache>
                <c:ptCount val="1"/>
                <c:pt idx="0">
                  <c:v>Highest daily maximum</c:v>
                </c:pt>
              </c:strCache>
            </c:strRef>
          </c:tx>
          <c:spPr>
            <a:ln w="12700">
              <a:noFill/>
              <a:prstDash val="solid"/>
            </a:ln>
          </c:spPr>
          <c:marker>
            <c:symbol val="triangle"/>
            <c:size val="5"/>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min'!$H$7:$H$18</c:f>
              <c:numCache>
                <c:formatCode>0.0</c:formatCode>
                <c:ptCount val="12"/>
                <c:pt idx="0">
                  <c:v>11.466666666666667</c:v>
                </c:pt>
                <c:pt idx="1">
                  <c:v>4.4333333333333327</c:v>
                </c:pt>
                <c:pt idx="2">
                  <c:v>36.866666666666667</c:v>
                </c:pt>
                <c:pt idx="3">
                  <c:v>7.2666666666666657</c:v>
                </c:pt>
                <c:pt idx="4">
                  <c:v>11.299999999999999</c:v>
                </c:pt>
                <c:pt idx="5">
                  <c:v>2.166666666666667</c:v>
                </c:pt>
                <c:pt idx="6">
                  <c:v>11.133333333333333</c:v>
                </c:pt>
                <c:pt idx="7">
                  <c:v>0.46666666666666662</c:v>
                </c:pt>
                <c:pt idx="8">
                  <c:v>1.8333333333333333</c:v>
                </c:pt>
                <c:pt idx="9">
                  <c:v>3.3333333333333335</c:v>
                </c:pt>
                <c:pt idx="10">
                  <c:v>0</c:v>
                </c:pt>
                <c:pt idx="11">
                  <c:v>0</c:v>
                </c:pt>
              </c:numCache>
            </c:numRef>
          </c:val>
          <c:smooth val="0"/>
          <c:extLst xmlns:c16r2="http://schemas.microsoft.com/office/drawing/2015/06/chart">
            <c:ext xmlns:c16="http://schemas.microsoft.com/office/drawing/2014/chart" uri="{C3380CC4-5D6E-409C-BE32-E72D297353CC}">
              <c16:uniqueId val="{00000005-9B29-4869-8D9E-3E39E3B46BDD}"/>
            </c:ext>
          </c:extLst>
        </c:ser>
        <c:dLbls>
          <c:showLegendKey val="0"/>
          <c:showVal val="0"/>
          <c:showCatName val="0"/>
          <c:showSerName val="0"/>
          <c:showPercent val="0"/>
          <c:showBubbleSize val="0"/>
        </c:dLbls>
        <c:smooth val="0"/>
        <c:axId val="587455264"/>
        <c:axId val="587455656"/>
      </c:lineChart>
      <c:catAx>
        <c:axId val="587455264"/>
        <c:scaling>
          <c:orientation val="minMax"/>
        </c:scaling>
        <c:delete val="0"/>
        <c:axPos val="b"/>
        <c:numFmt formatCode="General" sourceLinked="1"/>
        <c:majorTickMark val="out"/>
        <c:minorTickMark val="none"/>
        <c:tickLblPos val="nextTo"/>
        <c:crossAx val="587455656"/>
        <c:crosses val="autoZero"/>
        <c:auto val="1"/>
        <c:lblAlgn val="ctr"/>
        <c:lblOffset val="100"/>
        <c:noMultiLvlLbl val="0"/>
      </c:catAx>
      <c:valAx>
        <c:axId val="587455656"/>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layout/>
          <c:overlay val="0"/>
        </c:title>
        <c:numFmt formatCode="General" sourceLinked="1"/>
        <c:majorTickMark val="out"/>
        <c:minorTickMark val="none"/>
        <c:tickLblPos val="nextTo"/>
        <c:crossAx val="58745526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447675</xdr:colOff>
          <xdr:row>8</xdr:row>
          <xdr:rowOff>114300</xdr:rowOff>
        </xdr:from>
        <xdr:to>
          <xdr:col>15</xdr:col>
          <xdr:colOff>295275</xdr:colOff>
          <xdr:row>11</xdr:row>
          <xdr:rowOff>28575</xdr:rowOff>
        </xdr:to>
        <xdr:sp macro="" textlink="">
          <xdr:nvSpPr>
            <xdr:cNvPr id="9217" name="Button 1" hidden="1">
              <a:extLst>
                <a:ext uri="{63B3BB69-23CF-44E3-9099-C40C66FF867C}">
                  <a14:compatExt spid="_x0000_s9217"/>
                </a:ext>
                <a:ext uri="{FF2B5EF4-FFF2-40B4-BE49-F238E27FC236}">
                  <a16:creationId xmlns:a16="http://schemas.microsoft.com/office/drawing/2014/main" xmlns="" id="{00000000-0008-0000-0000-0000012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200" b="1" i="0" u="none" strike="noStrike" baseline="0">
                  <a:solidFill>
                    <a:srgbClr val="000000"/>
                  </a:solidFill>
                  <a:latin typeface="Arial"/>
                  <a:cs typeface="Arial"/>
                </a:rPr>
                <a:t>Print Report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447675</xdr:colOff>
          <xdr:row>5</xdr:row>
          <xdr:rowOff>104775</xdr:rowOff>
        </xdr:from>
        <xdr:to>
          <xdr:col>15</xdr:col>
          <xdr:colOff>295275</xdr:colOff>
          <xdr:row>8</xdr:row>
          <xdr:rowOff>0</xdr:rowOff>
        </xdr:to>
        <xdr:sp macro="" textlink="">
          <xdr:nvSpPr>
            <xdr:cNvPr id="9218" name="Button 2" hidden="1">
              <a:extLst>
                <a:ext uri="{63B3BB69-23CF-44E3-9099-C40C66FF867C}">
                  <a14:compatExt spid="_x0000_s9218"/>
                </a:ext>
                <a:ext uri="{FF2B5EF4-FFF2-40B4-BE49-F238E27FC236}">
                  <a16:creationId xmlns:a16="http://schemas.microsoft.com/office/drawing/2014/main" xmlns="" id="{00000000-0008-0000-0000-0000022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200" b="1" i="0" u="none" strike="noStrike" baseline="0">
                  <a:solidFill>
                    <a:srgbClr val="000000"/>
                  </a:solidFill>
                  <a:latin typeface="Arial"/>
                  <a:cs typeface="Arial"/>
                </a:rPr>
                <a:t>Print as PDF</a:t>
              </a:r>
            </a:p>
          </xdr:txBody>
        </xdr:sp>
        <xdr:clientData fPrintsWithSheet="0"/>
      </xdr:twoCellAnchor>
    </mc:Choice>
    <mc:Fallback/>
  </mc:AlternateContent>
  <xdr:twoCellAnchor editAs="oneCell">
    <xdr:from>
      <xdr:col>1</xdr:col>
      <xdr:colOff>323850</xdr:colOff>
      <xdr:row>1</xdr:row>
      <xdr:rowOff>9525</xdr:rowOff>
    </xdr:from>
    <xdr:to>
      <xdr:col>4</xdr:col>
      <xdr:colOff>161926</xdr:colOff>
      <xdr:row>6</xdr:row>
      <xdr:rowOff>47625</xdr:rowOff>
    </xdr:to>
    <xdr:pic>
      <xdr:nvPicPr>
        <xdr:cNvPr id="4" name="Picture 3" descr="BYES_logo_rvb - copie">
          <a:extLst>
            <a:ext uri="{FF2B5EF4-FFF2-40B4-BE49-F238E27FC236}">
              <a16:creationId xmlns:a16="http://schemas.microsoft.com/office/drawing/2014/main" xmlns=""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211"/>
        <a:stretch/>
      </xdr:blipFill>
      <xdr:spPr bwMode="auto">
        <a:xfrm>
          <a:off x="752475" y="200025"/>
          <a:ext cx="2066926" cy="990600"/>
        </a:xfrm>
        <a:prstGeom prst="rect">
          <a:avLst/>
        </a:prstGeom>
        <a:noFill/>
        <a:ln>
          <a:noFill/>
        </a:ln>
        <a:effectLst/>
      </xdr:spPr>
    </xdr:pic>
    <xdr:clientData/>
  </xdr:twoCellAnchor>
  <xdr:twoCellAnchor editAs="oneCell">
    <xdr:from>
      <xdr:col>1</xdr:col>
      <xdr:colOff>0</xdr:colOff>
      <xdr:row>7</xdr:row>
      <xdr:rowOff>0</xdr:rowOff>
    </xdr:from>
    <xdr:to>
      <xdr:col>8</xdr:col>
      <xdr:colOff>924323</xdr:colOff>
      <xdr:row>24</xdr:row>
      <xdr:rowOff>161633</xdr:rowOff>
    </xdr:to>
    <xdr:pic>
      <xdr:nvPicPr>
        <xdr:cNvPr id="5" name="Picture 4">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333500"/>
          <a:ext cx="5667773" cy="3409658"/>
        </a:xfrm>
        <a:prstGeom prst="rect">
          <a:avLst/>
        </a:prstGeom>
        <a:ln>
          <a:noFill/>
        </a:ln>
        <a:effectLst>
          <a:softEdge rad="112500"/>
        </a:effectLst>
      </xdr:spPr>
    </xdr:pic>
    <xdr:clientData/>
  </xdr:twoCellAnchor>
  <xdr:twoCellAnchor>
    <xdr:from>
      <xdr:col>5</xdr:col>
      <xdr:colOff>0</xdr:colOff>
      <xdr:row>2</xdr:row>
      <xdr:rowOff>25400</xdr:rowOff>
    </xdr:from>
    <xdr:to>
      <xdr:col>8</xdr:col>
      <xdr:colOff>387288</xdr:colOff>
      <xdr:row>6</xdr:row>
      <xdr:rowOff>69844</xdr:rowOff>
    </xdr:to>
    <xdr:grpSp>
      <xdr:nvGrpSpPr>
        <xdr:cNvPr id="55" name="Group 54">
          <a:extLst>
            <a:ext uri="{FF2B5EF4-FFF2-40B4-BE49-F238E27FC236}">
              <a16:creationId xmlns:a16="http://schemas.microsoft.com/office/drawing/2014/main" xmlns="" id="{00000000-0008-0000-0000-000037000000}"/>
            </a:ext>
          </a:extLst>
        </xdr:cNvPr>
        <xdr:cNvGrpSpPr>
          <a:grpSpLocks/>
        </xdr:cNvGrpSpPr>
      </xdr:nvGrpSpPr>
      <xdr:grpSpPr bwMode="auto">
        <a:xfrm>
          <a:off x="3283324" y="406400"/>
          <a:ext cx="2269876" cy="806444"/>
          <a:chOff x="4935" y="-33"/>
          <a:chExt cx="3113" cy="771"/>
        </a:xfrm>
      </xdr:grpSpPr>
      <xdr:grpSp>
        <xdr:nvGrpSpPr>
          <xdr:cNvPr id="56" name="Group 55">
            <a:extLst>
              <a:ext uri="{FF2B5EF4-FFF2-40B4-BE49-F238E27FC236}">
                <a16:creationId xmlns:a16="http://schemas.microsoft.com/office/drawing/2014/main" xmlns="" id="{00000000-0008-0000-0000-000038000000}"/>
              </a:ext>
            </a:extLst>
          </xdr:cNvPr>
          <xdr:cNvGrpSpPr>
            <a:grpSpLocks/>
          </xdr:cNvGrpSpPr>
        </xdr:nvGrpSpPr>
        <xdr:grpSpPr bwMode="auto">
          <a:xfrm>
            <a:off x="4935" y="-33"/>
            <a:ext cx="1487" cy="544"/>
            <a:chOff x="4935" y="-33"/>
            <a:chExt cx="1487" cy="544"/>
          </a:xfrm>
        </xdr:grpSpPr>
        <xdr:sp macro="" textlink="">
          <xdr:nvSpPr>
            <xdr:cNvPr id="101" name="Freeform 100">
              <a:extLst>
                <a:ext uri="{FF2B5EF4-FFF2-40B4-BE49-F238E27FC236}">
                  <a16:creationId xmlns:a16="http://schemas.microsoft.com/office/drawing/2014/main" xmlns="" id="{00000000-0008-0000-0000-000065000000}"/>
                </a:ext>
              </a:extLst>
            </xdr:cNvPr>
            <xdr:cNvSpPr>
              <a:spLocks/>
            </xdr:cNvSpPr>
          </xdr:nvSpPr>
          <xdr:spPr bwMode="auto">
            <a:xfrm>
              <a:off x="4935" y="-33"/>
              <a:ext cx="1487" cy="544"/>
            </a:xfrm>
            <a:custGeom>
              <a:avLst/>
              <a:gdLst>
                <a:gd name="T0" fmla="*/ 1400 w 1487"/>
                <a:gd name="T1" fmla="*/ 173 h 544"/>
                <a:gd name="T2" fmla="*/ 1010 w 1487"/>
                <a:gd name="T3" fmla="*/ 173 h 544"/>
                <a:gd name="T4" fmla="*/ 1050 w 1487"/>
                <a:gd name="T5" fmla="*/ 174 h 544"/>
                <a:gd name="T6" fmla="*/ 1088 w 1487"/>
                <a:gd name="T7" fmla="*/ 177 h 544"/>
                <a:gd name="T8" fmla="*/ 1154 w 1487"/>
                <a:gd name="T9" fmla="*/ 188 h 544"/>
                <a:gd name="T10" fmla="*/ 1232 w 1487"/>
                <a:gd name="T11" fmla="*/ 214 h 544"/>
                <a:gd name="T12" fmla="*/ 1290 w 1487"/>
                <a:gd name="T13" fmla="*/ 250 h 544"/>
                <a:gd name="T14" fmla="*/ 1338 w 1487"/>
                <a:gd name="T15" fmla="*/ 304 h 544"/>
                <a:gd name="T16" fmla="*/ 1364 w 1487"/>
                <a:gd name="T17" fmla="*/ 363 h 544"/>
                <a:gd name="T18" fmla="*/ 1378 w 1487"/>
                <a:gd name="T19" fmla="*/ 443 h 544"/>
                <a:gd name="T20" fmla="*/ 1378 w 1487"/>
                <a:gd name="T21" fmla="*/ 464 h 544"/>
                <a:gd name="T22" fmla="*/ 1371 w 1487"/>
                <a:gd name="T23" fmla="*/ 510 h 544"/>
                <a:gd name="T24" fmla="*/ 1395 w 1487"/>
                <a:gd name="T25" fmla="*/ 472 h 544"/>
                <a:gd name="T26" fmla="*/ 1435 w 1487"/>
                <a:gd name="T27" fmla="*/ 407 h 544"/>
                <a:gd name="T28" fmla="*/ 1464 w 1487"/>
                <a:gd name="T29" fmla="*/ 354 h 544"/>
                <a:gd name="T30" fmla="*/ 1485 w 1487"/>
                <a:gd name="T31" fmla="*/ 293 h 544"/>
                <a:gd name="T32" fmla="*/ 1486 w 1487"/>
                <a:gd name="T33" fmla="*/ 276 h 544"/>
                <a:gd name="T34" fmla="*/ 1484 w 1487"/>
                <a:gd name="T35" fmla="*/ 260 h 544"/>
                <a:gd name="T36" fmla="*/ 1444 w 1487"/>
                <a:gd name="T37" fmla="*/ 203 h 544"/>
                <a:gd name="T38" fmla="*/ 1402 w 1487"/>
                <a:gd name="T39" fmla="*/ 174 h 544"/>
                <a:gd name="T40" fmla="*/ 1400 w 1487"/>
                <a:gd name="T41" fmla="*/ 173 h 544"/>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0" t="0" r="r" b="b"/>
              <a:pathLst>
                <a:path w="1487" h="544">
                  <a:moveTo>
                    <a:pt x="1400" y="206"/>
                  </a:moveTo>
                  <a:lnTo>
                    <a:pt x="1010" y="206"/>
                  </a:lnTo>
                  <a:lnTo>
                    <a:pt x="1050" y="207"/>
                  </a:lnTo>
                  <a:lnTo>
                    <a:pt x="1088" y="210"/>
                  </a:lnTo>
                  <a:lnTo>
                    <a:pt x="1154" y="221"/>
                  </a:lnTo>
                  <a:lnTo>
                    <a:pt x="1232" y="247"/>
                  </a:lnTo>
                  <a:lnTo>
                    <a:pt x="1290" y="283"/>
                  </a:lnTo>
                  <a:lnTo>
                    <a:pt x="1338" y="337"/>
                  </a:lnTo>
                  <a:lnTo>
                    <a:pt x="1364" y="396"/>
                  </a:lnTo>
                  <a:lnTo>
                    <a:pt x="1378" y="476"/>
                  </a:lnTo>
                  <a:lnTo>
                    <a:pt x="1378" y="497"/>
                  </a:lnTo>
                  <a:lnTo>
                    <a:pt x="1371" y="543"/>
                  </a:lnTo>
                  <a:lnTo>
                    <a:pt x="1395" y="505"/>
                  </a:lnTo>
                  <a:lnTo>
                    <a:pt x="1435" y="440"/>
                  </a:lnTo>
                  <a:lnTo>
                    <a:pt x="1464" y="387"/>
                  </a:lnTo>
                  <a:lnTo>
                    <a:pt x="1485" y="326"/>
                  </a:lnTo>
                  <a:lnTo>
                    <a:pt x="1486" y="309"/>
                  </a:lnTo>
                  <a:lnTo>
                    <a:pt x="1484" y="293"/>
                  </a:lnTo>
                  <a:lnTo>
                    <a:pt x="1444" y="236"/>
                  </a:lnTo>
                  <a:lnTo>
                    <a:pt x="1402" y="207"/>
                  </a:lnTo>
                  <a:lnTo>
                    <a:pt x="1400" y="206"/>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102" name="Freeform 101">
              <a:extLst>
                <a:ext uri="{FF2B5EF4-FFF2-40B4-BE49-F238E27FC236}">
                  <a16:creationId xmlns:a16="http://schemas.microsoft.com/office/drawing/2014/main" xmlns="" id="{00000000-0008-0000-0000-000066000000}"/>
                </a:ext>
              </a:extLst>
            </xdr:cNvPr>
            <xdr:cNvSpPr>
              <a:spLocks/>
            </xdr:cNvSpPr>
          </xdr:nvSpPr>
          <xdr:spPr bwMode="auto">
            <a:xfrm>
              <a:off x="4935" y="-33"/>
              <a:ext cx="1487" cy="544"/>
            </a:xfrm>
            <a:custGeom>
              <a:avLst/>
              <a:gdLst>
                <a:gd name="T0" fmla="*/ 9 w 1487"/>
                <a:gd name="T1" fmla="*/ -33 h 544"/>
                <a:gd name="T2" fmla="*/ 5 w 1487"/>
                <a:gd name="T3" fmla="*/ -32 h 544"/>
                <a:gd name="T4" fmla="*/ 1 w 1487"/>
                <a:gd name="T5" fmla="*/ -29 h 544"/>
                <a:gd name="T6" fmla="*/ 0 w 1487"/>
                <a:gd name="T7" fmla="*/ -22 h 544"/>
                <a:gd name="T8" fmla="*/ 0 w 1487"/>
                <a:gd name="T9" fmla="*/ -13 h 544"/>
                <a:gd name="T10" fmla="*/ 1 w 1487"/>
                <a:gd name="T11" fmla="*/ -3 h 544"/>
                <a:gd name="T12" fmla="*/ 23 w 1487"/>
                <a:gd name="T13" fmla="*/ 54 h 544"/>
                <a:gd name="T14" fmla="*/ 72 w 1487"/>
                <a:gd name="T15" fmla="*/ 118 h 544"/>
                <a:gd name="T16" fmla="*/ 126 w 1487"/>
                <a:gd name="T17" fmla="*/ 160 h 544"/>
                <a:gd name="T18" fmla="*/ 184 w 1487"/>
                <a:gd name="T19" fmla="*/ 185 h 544"/>
                <a:gd name="T20" fmla="*/ 252 w 1487"/>
                <a:gd name="T21" fmla="*/ 206 h 544"/>
                <a:gd name="T22" fmla="*/ 314 w 1487"/>
                <a:gd name="T23" fmla="*/ 221 h 544"/>
                <a:gd name="T24" fmla="*/ 403 w 1487"/>
                <a:gd name="T25" fmla="*/ 233 h 544"/>
                <a:gd name="T26" fmla="*/ 461 w 1487"/>
                <a:gd name="T27" fmla="*/ 234 h 544"/>
                <a:gd name="T28" fmla="*/ 490 w 1487"/>
                <a:gd name="T29" fmla="*/ 233 h 544"/>
                <a:gd name="T30" fmla="*/ 551 w 1487"/>
                <a:gd name="T31" fmla="*/ 228 h 544"/>
                <a:gd name="T32" fmla="*/ 617 w 1487"/>
                <a:gd name="T33" fmla="*/ 220 h 544"/>
                <a:gd name="T34" fmla="*/ 770 w 1487"/>
                <a:gd name="T35" fmla="*/ 196 h 544"/>
                <a:gd name="T36" fmla="*/ 814 w 1487"/>
                <a:gd name="T37" fmla="*/ 189 h 544"/>
                <a:gd name="T38" fmla="*/ 868 w 1487"/>
                <a:gd name="T39" fmla="*/ 182 h 544"/>
                <a:gd name="T40" fmla="*/ 919 w 1487"/>
                <a:gd name="T41" fmla="*/ 177 h 544"/>
                <a:gd name="T42" fmla="*/ 966 w 1487"/>
                <a:gd name="T43" fmla="*/ 174 h 544"/>
                <a:gd name="T44" fmla="*/ 1010 w 1487"/>
                <a:gd name="T45" fmla="*/ 173 h 544"/>
                <a:gd name="T46" fmla="*/ 1400 w 1487"/>
                <a:gd name="T47" fmla="*/ 173 h 544"/>
                <a:gd name="T48" fmla="*/ 1376 w 1487"/>
                <a:gd name="T49" fmla="*/ 159 h 544"/>
                <a:gd name="T50" fmla="*/ 1346 w 1487"/>
                <a:gd name="T51" fmla="*/ 142 h 544"/>
                <a:gd name="T52" fmla="*/ 1280 w 1487"/>
                <a:gd name="T53" fmla="*/ 106 h 544"/>
                <a:gd name="T54" fmla="*/ 480 w 1487"/>
                <a:gd name="T55" fmla="*/ 106 h 544"/>
                <a:gd name="T56" fmla="*/ 422 w 1487"/>
                <a:gd name="T57" fmla="*/ 105 h 544"/>
                <a:gd name="T58" fmla="*/ 339 w 1487"/>
                <a:gd name="T59" fmla="*/ 99 h 544"/>
                <a:gd name="T60" fmla="*/ 268 w 1487"/>
                <a:gd name="T61" fmla="*/ 90 h 544"/>
                <a:gd name="T62" fmla="*/ 206 w 1487"/>
                <a:gd name="T63" fmla="*/ 77 h 544"/>
                <a:gd name="T64" fmla="*/ 136 w 1487"/>
                <a:gd name="T65" fmla="*/ 51 h 544"/>
                <a:gd name="T66" fmla="*/ 71 w 1487"/>
                <a:gd name="T67" fmla="*/ 12 h 544"/>
                <a:gd name="T68" fmla="*/ 24 w 1487"/>
                <a:gd name="T69" fmla="*/ -25 h 544"/>
                <a:gd name="T70" fmla="*/ 16 w 1487"/>
                <a:gd name="T71" fmla="*/ -31 h 544"/>
                <a:gd name="T72" fmla="*/ 9 w 1487"/>
                <a:gd name="T73" fmla="*/ -33 h 54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1487" h="544">
                  <a:moveTo>
                    <a:pt x="9" y="0"/>
                  </a:moveTo>
                  <a:lnTo>
                    <a:pt x="5" y="1"/>
                  </a:lnTo>
                  <a:lnTo>
                    <a:pt x="1" y="4"/>
                  </a:lnTo>
                  <a:lnTo>
                    <a:pt x="0" y="11"/>
                  </a:lnTo>
                  <a:lnTo>
                    <a:pt x="0" y="20"/>
                  </a:lnTo>
                  <a:lnTo>
                    <a:pt x="1" y="30"/>
                  </a:lnTo>
                  <a:lnTo>
                    <a:pt x="23" y="87"/>
                  </a:lnTo>
                  <a:lnTo>
                    <a:pt x="72" y="151"/>
                  </a:lnTo>
                  <a:lnTo>
                    <a:pt x="126" y="193"/>
                  </a:lnTo>
                  <a:lnTo>
                    <a:pt x="184" y="218"/>
                  </a:lnTo>
                  <a:lnTo>
                    <a:pt x="252" y="239"/>
                  </a:lnTo>
                  <a:lnTo>
                    <a:pt x="314" y="254"/>
                  </a:lnTo>
                  <a:lnTo>
                    <a:pt x="403" y="266"/>
                  </a:lnTo>
                  <a:lnTo>
                    <a:pt x="461" y="267"/>
                  </a:lnTo>
                  <a:lnTo>
                    <a:pt x="490" y="266"/>
                  </a:lnTo>
                  <a:lnTo>
                    <a:pt x="551" y="261"/>
                  </a:lnTo>
                  <a:lnTo>
                    <a:pt x="617" y="253"/>
                  </a:lnTo>
                  <a:lnTo>
                    <a:pt x="770" y="229"/>
                  </a:lnTo>
                  <a:lnTo>
                    <a:pt x="814" y="222"/>
                  </a:lnTo>
                  <a:lnTo>
                    <a:pt x="868" y="215"/>
                  </a:lnTo>
                  <a:lnTo>
                    <a:pt x="919" y="210"/>
                  </a:lnTo>
                  <a:lnTo>
                    <a:pt x="966" y="207"/>
                  </a:lnTo>
                  <a:lnTo>
                    <a:pt x="1010" y="206"/>
                  </a:lnTo>
                  <a:lnTo>
                    <a:pt x="1400" y="206"/>
                  </a:lnTo>
                  <a:lnTo>
                    <a:pt x="1376" y="192"/>
                  </a:lnTo>
                  <a:lnTo>
                    <a:pt x="1346" y="175"/>
                  </a:lnTo>
                  <a:lnTo>
                    <a:pt x="1280" y="139"/>
                  </a:lnTo>
                  <a:lnTo>
                    <a:pt x="480" y="139"/>
                  </a:lnTo>
                  <a:lnTo>
                    <a:pt x="422" y="138"/>
                  </a:lnTo>
                  <a:lnTo>
                    <a:pt x="339" y="132"/>
                  </a:lnTo>
                  <a:lnTo>
                    <a:pt x="268" y="123"/>
                  </a:lnTo>
                  <a:lnTo>
                    <a:pt x="206" y="110"/>
                  </a:lnTo>
                  <a:lnTo>
                    <a:pt x="136" y="84"/>
                  </a:lnTo>
                  <a:lnTo>
                    <a:pt x="71" y="45"/>
                  </a:lnTo>
                  <a:lnTo>
                    <a:pt x="24" y="8"/>
                  </a:lnTo>
                  <a:lnTo>
                    <a:pt x="16" y="2"/>
                  </a:lnTo>
                  <a:lnTo>
                    <a:pt x="9" y="0"/>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103" name="Freeform 102">
              <a:extLst>
                <a:ext uri="{FF2B5EF4-FFF2-40B4-BE49-F238E27FC236}">
                  <a16:creationId xmlns:a16="http://schemas.microsoft.com/office/drawing/2014/main" xmlns="" id="{00000000-0008-0000-0000-000067000000}"/>
                </a:ext>
              </a:extLst>
            </xdr:cNvPr>
            <xdr:cNvSpPr>
              <a:spLocks/>
            </xdr:cNvSpPr>
          </xdr:nvSpPr>
          <xdr:spPr bwMode="auto">
            <a:xfrm>
              <a:off x="4935" y="-33"/>
              <a:ext cx="1487" cy="544"/>
            </a:xfrm>
            <a:custGeom>
              <a:avLst/>
              <a:gdLst>
                <a:gd name="T0" fmla="*/ 1077 w 1487"/>
                <a:gd name="T1" fmla="*/ 61 h 544"/>
                <a:gd name="T2" fmla="*/ 1002 w 1487"/>
                <a:gd name="T3" fmla="*/ 63 h 544"/>
                <a:gd name="T4" fmla="*/ 921 w 1487"/>
                <a:gd name="T5" fmla="*/ 71 h 544"/>
                <a:gd name="T6" fmla="*/ 741 w 1487"/>
                <a:gd name="T7" fmla="*/ 92 h 544"/>
                <a:gd name="T8" fmla="*/ 692 w 1487"/>
                <a:gd name="T9" fmla="*/ 97 h 544"/>
                <a:gd name="T10" fmla="*/ 642 w 1487"/>
                <a:gd name="T11" fmla="*/ 101 h 544"/>
                <a:gd name="T12" fmla="*/ 589 w 1487"/>
                <a:gd name="T13" fmla="*/ 104 h 544"/>
                <a:gd name="T14" fmla="*/ 536 w 1487"/>
                <a:gd name="T15" fmla="*/ 106 h 544"/>
                <a:gd name="T16" fmla="*/ 480 w 1487"/>
                <a:gd name="T17" fmla="*/ 106 h 544"/>
                <a:gd name="T18" fmla="*/ 1280 w 1487"/>
                <a:gd name="T19" fmla="*/ 106 h 544"/>
                <a:gd name="T20" fmla="*/ 1214 w 1487"/>
                <a:gd name="T21" fmla="*/ 79 h 544"/>
                <a:gd name="T22" fmla="*/ 1148 w 1487"/>
                <a:gd name="T23" fmla="*/ 65 h 544"/>
                <a:gd name="T24" fmla="*/ 1113 w 1487"/>
                <a:gd name="T25" fmla="*/ 62 h 544"/>
                <a:gd name="T26" fmla="*/ 1077 w 1487"/>
                <a:gd name="T27" fmla="*/ 61 h 544"/>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1487" h="544">
                  <a:moveTo>
                    <a:pt x="1077" y="94"/>
                  </a:moveTo>
                  <a:lnTo>
                    <a:pt x="1002" y="96"/>
                  </a:lnTo>
                  <a:lnTo>
                    <a:pt x="921" y="104"/>
                  </a:lnTo>
                  <a:lnTo>
                    <a:pt x="741" y="125"/>
                  </a:lnTo>
                  <a:lnTo>
                    <a:pt x="692" y="130"/>
                  </a:lnTo>
                  <a:lnTo>
                    <a:pt x="642" y="134"/>
                  </a:lnTo>
                  <a:lnTo>
                    <a:pt x="589" y="137"/>
                  </a:lnTo>
                  <a:lnTo>
                    <a:pt x="536" y="139"/>
                  </a:lnTo>
                  <a:lnTo>
                    <a:pt x="480" y="139"/>
                  </a:lnTo>
                  <a:lnTo>
                    <a:pt x="1280" y="139"/>
                  </a:lnTo>
                  <a:lnTo>
                    <a:pt x="1214" y="112"/>
                  </a:lnTo>
                  <a:lnTo>
                    <a:pt x="1148" y="98"/>
                  </a:lnTo>
                  <a:lnTo>
                    <a:pt x="1113" y="95"/>
                  </a:lnTo>
                  <a:lnTo>
                    <a:pt x="1077" y="94"/>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57" name="Group 56">
            <a:extLst>
              <a:ext uri="{FF2B5EF4-FFF2-40B4-BE49-F238E27FC236}">
                <a16:creationId xmlns:a16="http://schemas.microsoft.com/office/drawing/2014/main" xmlns="" id="{00000000-0008-0000-0000-000039000000}"/>
              </a:ext>
            </a:extLst>
          </xdr:cNvPr>
          <xdr:cNvGrpSpPr>
            <a:grpSpLocks/>
          </xdr:cNvGrpSpPr>
        </xdr:nvGrpSpPr>
        <xdr:grpSpPr bwMode="auto">
          <a:xfrm>
            <a:off x="4991" y="177"/>
            <a:ext cx="1328" cy="374"/>
            <a:chOff x="4991" y="177"/>
            <a:chExt cx="1328" cy="374"/>
          </a:xfrm>
        </xdr:grpSpPr>
        <xdr:sp macro="" textlink="">
          <xdr:nvSpPr>
            <xdr:cNvPr id="98" name="Freeform 97">
              <a:extLst>
                <a:ext uri="{FF2B5EF4-FFF2-40B4-BE49-F238E27FC236}">
                  <a16:creationId xmlns:a16="http://schemas.microsoft.com/office/drawing/2014/main" xmlns="" id="{00000000-0008-0000-0000-000062000000}"/>
                </a:ext>
              </a:extLst>
            </xdr:cNvPr>
            <xdr:cNvSpPr>
              <a:spLocks/>
            </xdr:cNvSpPr>
          </xdr:nvSpPr>
          <xdr:spPr bwMode="auto">
            <a:xfrm>
              <a:off x="4991" y="177"/>
              <a:ext cx="1328" cy="374"/>
            </a:xfrm>
            <a:custGeom>
              <a:avLst/>
              <a:gdLst>
                <a:gd name="T0" fmla="*/ 1243 w 1328"/>
                <a:gd name="T1" fmla="*/ 297 h 374"/>
                <a:gd name="T2" fmla="*/ 956 w 1328"/>
                <a:gd name="T3" fmla="*/ 297 h 374"/>
                <a:gd name="T4" fmla="*/ 991 w 1328"/>
                <a:gd name="T5" fmla="*/ 297 h 374"/>
                <a:gd name="T6" fmla="*/ 1024 w 1328"/>
                <a:gd name="T7" fmla="*/ 299 h 374"/>
                <a:gd name="T8" fmla="*/ 1108 w 1328"/>
                <a:gd name="T9" fmla="*/ 312 h 374"/>
                <a:gd name="T10" fmla="*/ 1172 w 1328"/>
                <a:gd name="T11" fmla="*/ 334 h 374"/>
                <a:gd name="T12" fmla="*/ 1229 w 1328"/>
                <a:gd name="T13" fmla="*/ 375 h 374"/>
                <a:gd name="T14" fmla="*/ 1273 w 1328"/>
                <a:gd name="T15" fmla="*/ 456 h 374"/>
                <a:gd name="T16" fmla="*/ 1287 w 1328"/>
                <a:gd name="T17" fmla="*/ 528 h 374"/>
                <a:gd name="T18" fmla="*/ 1286 w 1328"/>
                <a:gd name="T19" fmla="*/ 541 h 374"/>
                <a:gd name="T20" fmla="*/ 1285 w 1328"/>
                <a:gd name="T21" fmla="*/ 549 h 374"/>
                <a:gd name="T22" fmla="*/ 1284 w 1328"/>
                <a:gd name="T23" fmla="*/ 551 h 374"/>
                <a:gd name="T24" fmla="*/ 1295 w 1328"/>
                <a:gd name="T25" fmla="*/ 522 h 374"/>
                <a:gd name="T26" fmla="*/ 1319 w 1328"/>
                <a:gd name="T27" fmla="*/ 452 h 374"/>
                <a:gd name="T28" fmla="*/ 1327 w 1328"/>
                <a:gd name="T29" fmla="*/ 404 h 374"/>
                <a:gd name="T30" fmla="*/ 1326 w 1328"/>
                <a:gd name="T31" fmla="*/ 390 h 374"/>
                <a:gd name="T32" fmla="*/ 1289 w 1328"/>
                <a:gd name="T33" fmla="*/ 333 h 374"/>
                <a:gd name="T34" fmla="*/ 1258 w 1328"/>
                <a:gd name="T35" fmla="*/ 308 h 374"/>
                <a:gd name="T36" fmla="*/ 1243 w 1328"/>
                <a:gd name="T37" fmla="*/ 297 h 374"/>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1328" h="374">
                  <a:moveTo>
                    <a:pt x="1243" y="120"/>
                  </a:moveTo>
                  <a:lnTo>
                    <a:pt x="956" y="120"/>
                  </a:lnTo>
                  <a:lnTo>
                    <a:pt x="991" y="120"/>
                  </a:lnTo>
                  <a:lnTo>
                    <a:pt x="1024" y="122"/>
                  </a:lnTo>
                  <a:lnTo>
                    <a:pt x="1108" y="135"/>
                  </a:lnTo>
                  <a:lnTo>
                    <a:pt x="1172" y="157"/>
                  </a:lnTo>
                  <a:lnTo>
                    <a:pt x="1229" y="198"/>
                  </a:lnTo>
                  <a:lnTo>
                    <a:pt x="1273" y="279"/>
                  </a:lnTo>
                  <a:lnTo>
                    <a:pt x="1287" y="351"/>
                  </a:lnTo>
                  <a:lnTo>
                    <a:pt x="1286" y="364"/>
                  </a:lnTo>
                  <a:lnTo>
                    <a:pt x="1285" y="372"/>
                  </a:lnTo>
                  <a:lnTo>
                    <a:pt x="1284" y="374"/>
                  </a:lnTo>
                  <a:lnTo>
                    <a:pt x="1295" y="345"/>
                  </a:lnTo>
                  <a:lnTo>
                    <a:pt x="1319" y="275"/>
                  </a:lnTo>
                  <a:lnTo>
                    <a:pt x="1327" y="227"/>
                  </a:lnTo>
                  <a:lnTo>
                    <a:pt x="1326" y="213"/>
                  </a:lnTo>
                  <a:lnTo>
                    <a:pt x="1289" y="156"/>
                  </a:lnTo>
                  <a:lnTo>
                    <a:pt x="1258" y="131"/>
                  </a:lnTo>
                  <a:lnTo>
                    <a:pt x="1243" y="120"/>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99" name="Freeform 98">
              <a:extLst>
                <a:ext uri="{FF2B5EF4-FFF2-40B4-BE49-F238E27FC236}">
                  <a16:creationId xmlns:a16="http://schemas.microsoft.com/office/drawing/2014/main" xmlns="" id="{00000000-0008-0000-0000-000063000000}"/>
                </a:ext>
              </a:extLst>
            </xdr:cNvPr>
            <xdr:cNvSpPr>
              <a:spLocks/>
            </xdr:cNvSpPr>
          </xdr:nvSpPr>
          <xdr:spPr bwMode="auto">
            <a:xfrm>
              <a:off x="4991" y="177"/>
              <a:ext cx="1328" cy="374"/>
            </a:xfrm>
            <a:custGeom>
              <a:avLst/>
              <a:gdLst>
                <a:gd name="T0" fmla="*/ 8 w 1328"/>
                <a:gd name="T1" fmla="*/ 177 h 374"/>
                <a:gd name="T2" fmla="*/ 4 w 1328"/>
                <a:gd name="T3" fmla="*/ 179 h 374"/>
                <a:gd name="T4" fmla="*/ 1 w 1328"/>
                <a:gd name="T5" fmla="*/ 185 h 374"/>
                <a:gd name="T6" fmla="*/ 0 w 1328"/>
                <a:gd name="T7" fmla="*/ 193 h 374"/>
                <a:gd name="T8" fmla="*/ 1 w 1328"/>
                <a:gd name="T9" fmla="*/ 203 h 374"/>
                <a:gd name="T10" fmla="*/ 26 w 1328"/>
                <a:gd name="T11" fmla="*/ 260 h 374"/>
                <a:gd name="T12" fmla="*/ 67 w 1328"/>
                <a:gd name="T13" fmla="*/ 307 h 374"/>
                <a:gd name="T14" fmla="*/ 129 w 1328"/>
                <a:gd name="T15" fmla="*/ 345 h 374"/>
                <a:gd name="T16" fmla="*/ 191 w 1328"/>
                <a:gd name="T17" fmla="*/ 365 h 374"/>
                <a:gd name="T18" fmla="*/ 252 w 1328"/>
                <a:gd name="T19" fmla="*/ 377 h 374"/>
                <a:gd name="T20" fmla="*/ 313 w 1328"/>
                <a:gd name="T21" fmla="*/ 381 h 374"/>
                <a:gd name="T22" fmla="*/ 343 w 1328"/>
                <a:gd name="T23" fmla="*/ 382 h 374"/>
                <a:gd name="T24" fmla="*/ 374 w 1328"/>
                <a:gd name="T25" fmla="*/ 380 h 374"/>
                <a:gd name="T26" fmla="*/ 437 w 1328"/>
                <a:gd name="T27" fmla="*/ 375 h 374"/>
                <a:gd name="T28" fmla="*/ 501 w 1328"/>
                <a:gd name="T29" fmla="*/ 365 h 374"/>
                <a:gd name="T30" fmla="*/ 709 w 1328"/>
                <a:gd name="T31" fmla="*/ 326 h 374"/>
                <a:gd name="T32" fmla="*/ 747 w 1328"/>
                <a:gd name="T33" fmla="*/ 319 h 374"/>
                <a:gd name="T34" fmla="*/ 832 w 1328"/>
                <a:gd name="T35" fmla="*/ 306 h 374"/>
                <a:gd name="T36" fmla="*/ 917 w 1328"/>
                <a:gd name="T37" fmla="*/ 298 h 374"/>
                <a:gd name="T38" fmla="*/ 956 w 1328"/>
                <a:gd name="T39" fmla="*/ 297 h 374"/>
                <a:gd name="T40" fmla="*/ 1243 w 1328"/>
                <a:gd name="T41" fmla="*/ 297 h 374"/>
                <a:gd name="T42" fmla="*/ 1238 w 1328"/>
                <a:gd name="T43" fmla="*/ 293 h 374"/>
                <a:gd name="T44" fmla="*/ 1216 w 1328"/>
                <a:gd name="T45" fmla="*/ 277 h 374"/>
                <a:gd name="T46" fmla="*/ 1207 w 1328"/>
                <a:gd name="T47" fmla="*/ 271 h 374"/>
                <a:gd name="T48" fmla="*/ 367 w 1328"/>
                <a:gd name="T49" fmla="*/ 271 h 374"/>
                <a:gd name="T50" fmla="*/ 341 w 1328"/>
                <a:gd name="T51" fmla="*/ 271 h 374"/>
                <a:gd name="T52" fmla="*/ 261 w 1328"/>
                <a:gd name="T53" fmla="*/ 265 h 374"/>
                <a:gd name="T54" fmla="*/ 184 w 1328"/>
                <a:gd name="T55" fmla="*/ 253 h 374"/>
                <a:gd name="T56" fmla="*/ 114 w 1328"/>
                <a:gd name="T57" fmla="*/ 234 h 374"/>
                <a:gd name="T58" fmla="*/ 55 w 1328"/>
                <a:gd name="T59" fmla="*/ 207 h 374"/>
                <a:gd name="T60" fmla="*/ 23 w 1328"/>
                <a:gd name="T61" fmla="*/ 185 h 374"/>
                <a:gd name="T62" fmla="*/ 15 w 1328"/>
                <a:gd name="T63" fmla="*/ 179 h 374"/>
                <a:gd name="T64" fmla="*/ 8 w 1328"/>
                <a:gd name="T65" fmla="*/ 177 h 37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328" h="374">
                  <a:moveTo>
                    <a:pt x="8" y="0"/>
                  </a:moveTo>
                  <a:lnTo>
                    <a:pt x="4" y="2"/>
                  </a:lnTo>
                  <a:lnTo>
                    <a:pt x="1" y="8"/>
                  </a:lnTo>
                  <a:lnTo>
                    <a:pt x="0" y="16"/>
                  </a:lnTo>
                  <a:lnTo>
                    <a:pt x="1" y="26"/>
                  </a:lnTo>
                  <a:lnTo>
                    <a:pt x="26" y="83"/>
                  </a:lnTo>
                  <a:lnTo>
                    <a:pt x="67" y="130"/>
                  </a:lnTo>
                  <a:lnTo>
                    <a:pt x="129" y="168"/>
                  </a:lnTo>
                  <a:lnTo>
                    <a:pt x="191" y="188"/>
                  </a:lnTo>
                  <a:lnTo>
                    <a:pt x="252" y="200"/>
                  </a:lnTo>
                  <a:lnTo>
                    <a:pt x="313" y="204"/>
                  </a:lnTo>
                  <a:lnTo>
                    <a:pt x="343" y="205"/>
                  </a:lnTo>
                  <a:lnTo>
                    <a:pt x="374" y="203"/>
                  </a:lnTo>
                  <a:lnTo>
                    <a:pt x="437" y="198"/>
                  </a:lnTo>
                  <a:lnTo>
                    <a:pt x="501" y="188"/>
                  </a:lnTo>
                  <a:lnTo>
                    <a:pt x="709" y="149"/>
                  </a:lnTo>
                  <a:lnTo>
                    <a:pt x="747" y="142"/>
                  </a:lnTo>
                  <a:lnTo>
                    <a:pt x="832" y="129"/>
                  </a:lnTo>
                  <a:lnTo>
                    <a:pt x="917" y="121"/>
                  </a:lnTo>
                  <a:lnTo>
                    <a:pt x="956" y="120"/>
                  </a:lnTo>
                  <a:lnTo>
                    <a:pt x="1243" y="120"/>
                  </a:lnTo>
                  <a:lnTo>
                    <a:pt x="1238" y="116"/>
                  </a:lnTo>
                  <a:lnTo>
                    <a:pt x="1216" y="100"/>
                  </a:lnTo>
                  <a:lnTo>
                    <a:pt x="1207" y="94"/>
                  </a:lnTo>
                  <a:lnTo>
                    <a:pt x="367" y="94"/>
                  </a:lnTo>
                  <a:lnTo>
                    <a:pt x="341" y="94"/>
                  </a:lnTo>
                  <a:lnTo>
                    <a:pt x="261" y="88"/>
                  </a:lnTo>
                  <a:lnTo>
                    <a:pt x="184" y="76"/>
                  </a:lnTo>
                  <a:lnTo>
                    <a:pt x="114" y="57"/>
                  </a:lnTo>
                  <a:lnTo>
                    <a:pt x="55" y="30"/>
                  </a:lnTo>
                  <a:lnTo>
                    <a:pt x="23" y="8"/>
                  </a:lnTo>
                  <a:lnTo>
                    <a:pt x="15" y="2"/>
                  </a:lnTo>
                  <a:lnTo>
                    <a:pt x="8" y="0"/>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100" name="Freeform 99">
              <a:extLst>
                <a:ext uri="{FF2B5EF4-FFF2-40B4-BE49-F238E27FC236}">
                  <a16:creationId xmlns:a16="http://schemas.microsoft.com/office/drawing/2014/main" xmlns="" id="{00000000-0008-0000-0000-000064000000}"/>
                </a:ext>
              </a:extLst>
            </xdr:cNvPr>
            <xdr:cNvSpPr>
              <a:spLocks/>
            </xdr:cNvSpPr>
          </xdr:nvSpPr>
          <xdr:spPr bwMode="auto">
            <a:xfrm>
              <a:off x="4991" y="177"/>
              <a:ext cx="1328" cy="374"/>
            </a:xfrm>
            <a:custGeom>
              <a:avLst/>
              <a:gdLst>
                <a:gd name="T0" fmla="*/ 1000 w 1328"/>
                <a:gd name="T1" fmla="*/ 208 h 374"/>
                <a:gd name="T2" fmla="*/ 939 w 1328"/>
                <a:gd name="T3" fmla="*/ 211 h 374"/>
                <a:gd name="T4" fmla="*/ 867 w 1328"/>
                <a:gd name="T5" fmla="*/ 218 h 374"/>
                <a:gd name="T6" fmla="*/ 493 w 1328"/>
                <a:gd name="T7" fmla="*/ 265 h 374"/>
                <a:gd name="T8" fmla="*/ 469 w 1328"/>
                <a:gd name="T9" fmla="*/ 267 h 374"/>
                <a:gd name="T10" fmla="*/ 445 w 1328"/>
                <a:gd name="T11" fmla="*/ 269 h 374"/>
                <a:gd name="T12" fmla="*/ 419 w 1328"/>
                <a:gd name="T13" fmla="*/ 270 h 374"/>
                <a:gd name="T14" fmla="*/ 393 w 1328"/>
                <a:gd name="T15" fmla="*/ 271 h 374"/>
                <a:gd name="T16" fmla="*/ 367 w 1328"/>
                <a:gd name="T17" fmla="*/ 271 h 374"/>
                <a:gd name="T18" fmla="*/ 1207 w 1328"/>
                <a:gd name="T19" fmla="*/ 271 h 374"/>
                <a:gd name="T20" fmla="*/ 1148 w 1328"/>
                <a:gd name="T21" fmla="*/ 237 h 374"/>
                <a:gd name="T22" fmla="*/ 1079 w 1328"/>
                <a:gd name="T23" fmla="*/ 215 h 374"/>
                <a:gd name="T24" fmla="*/ 1028 w 1328"/>
                <a:gd name="T25" fmla="*/ 209 h 374"/>
                <a:gd name="T26" fmla="*/ 1000 w 1328"/>
                <a:gd name="T27" fmla="*/ 208 h 374"/>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1328" h="374">
                  <a:moveTo>
                    <a:pt x="1000" y="31"/>
                  </a:moveTo>
                  <a:lnTo>
                    <a:pt x="939" y="34"/>
                  </a:lnTo>
                  <a:lnTo>
                    <a:pt x="867" y="41"/>
                  </a:lnTo>
                  <a:lnTo>
                    <a:pt x="493" y="88"/>
                  </a:lnTo>
                  <a:lnTo>
                    <a:pt x="469" y="90"/>
                  </a:lnTo>
                  <a:lnTo>
                    <a:pt x="445" y="92"/>
                  </a:lnTo>
                  <a:lnTo>
                    <a:pt x="419" y="93"/>
                  </a:lnTo>
                  <a:lnTo>
                    <a:pt x="393" y="94"/>
                  </a:lnTo>
                  <a:lnTo>
                    <a:pt x="367" y="94"/>
                  </a:lnTo>
                  <a:lnTo>
                    <a:pt x="1207" y="94"/>
                  </a:lnTo>
                  <a:lnTo>
                    <a:pt x="1148" y="60"/>
                  </a:lnTo>
                  <a:lnTo>
                    <a:pt x="1079" y="38"/>
                  </a:lnTo>
                  <a:lnTo>
                    <a:pt x="1028" y="32"/>
                  </a:lnTo>
                  <a:lnTo>
                    <a:pt x="1000" y="31"/>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58" name="Group 57">
            <a:extLst>
              <a:ext uri="{FF2B5EF4-FFF2-40B4-BE49-F238E27FC236}">
                <a16:creationId xmlns:a16="http://schemas.microsoft.com/office/drawing/2014/main" xmlns="" id="{00000000-0008-0000-0000-00003A000000}"/>
              </a:ext>
            </a:extLst>
          </xdr:cNvPr>
          <xdr:cNvGrpSpPr>
            <a:grpSpLocks/>
          </xdr:cNvGrpSpPr>
        </xdr:nvGrpSpPr>
        <xdr:grpSpPr bwMode="auto">
          <a:xfrm>
            <a:off x="5179" y="320"/>
            <a:ext cx="1131" cy="321"/>
            <a:chOff x="5179" y="320"/>
            <a:chExt cx="1131" cy="321"/>
          </a:xfrm>
        </xdr:grpSpPr>
        <xdr:sp macro="" textlink="">
          <xdr:nvSpPr>
            <xdr:cNvPr id="95" name="Freeform 94">
              <a:extLst>
                <a:ext uri="{FF2B5EF4-FFF2-40B4-BE49-F238E27FC236}">
                  <a16:creationId xmlns:a16="http://schemas.microsoft.com/office/drawing/2014/main" xmlns="" id="{00000000-0008-0000-0000-00005F000000}"/>
                </a:ext>
              </a:extLst>
            </xdr:cNvPr>
            <xdr:cNvSpPr>
              <a:spLocks/>
            </xdr:cNvSpPr>
          </xdr:nvSpPr>
          <xdr:spPr bwMode="auto">
            <a:xfrm>
              <a:off x="5179" y="320"/>
              <a:ext cx="1131" cy="321"/>
            </a:xfrm>
            <a:custGeom>
              <a:avLst/>
              <a:gdLst>
                <a:gd name="T0" fmla="*/ 1025 w 1131"/>
                <a:gd name="T1" fmla="*/ 392 h 321"/>
                <a:gd name="T2" fmla="*/ 834 w 1131"/>
                <a:gd name="T3" fmla="*/ 392 h 321"/>
                <a:gd name="T4" fmla="*/ 858 w 1131"/>
                <a:gd name="T5" fmla="*/ 393 h 321"/>
                <a:gd name="T6" fmla="*/ 882 w 1131"/>
                <a:gd name="T7" fmla="*/ 396 h 321"/>
                <a:gd name="T8" fmla="*/ 947 w 1131"/>
                <a:gd name="T9" fmla="*/ 413 h 321"/>
                <a:gd name="T10" fmla="*/ 1001 w 1131"/>
                <a:gd name="T11" fmla="*/ 441 h 321"/>
                <a:gd name="T12" fmla="*/ 1046 w 1131"/>
                <a:gd name="T13" fmla="*/ 494 h 321"/>
                <a:gd name="T14" fmla="*/ 1055 w 1131"/>
                <a:gd name="T15" fmla="*/ 544 h 321"/>
                <a:gd name="T16" fmla="*/ 1053 w 1131"/>
                <a:gd name="T17" fmla="*/ 574 h 321"/>
                <a:gd name="T18" fmla="*/ 1026 w 1131"/>
                <a:gd name="T19" fmla="*/ 637 h 321"/>
                <a:gd name="T20" fmla="*/ 1024 w 1131"/>
                <a:gd name="T21" fmla="*/ 640 h 321"/>
                <a:gd name="T22" fmla="*/ 1045 w 1131"/>
                <a:gd name="T23" fmla="*/ 617 h 321"/>
                <a:gd name="T24" fmla="*/ 1096 w 1131"/>
                <a:gd name="T25" fmla="*/ 561 h 321"/>
                <a:gd name="T26" fmla="*/ 1129 w 1131"/>
                <a:gd name="T27" fmla="*/ 507 h 321"/>
                <a:gd name="T28" fmla="*/ 1131 w 1131"/>
                <a:gd name="T29" fmla="*/ 496 h 321"/>
                <a:gd name="T30" fmla="*/ 1130 w 1131"/>
                <a:gd name="T31" fmla="*/ 485 h 321"/>
                <a:gd name="T32" fmla="*/ 1088 w 1131"/>
                <a:gd name="T33" fmla="*/ 432 h 321"/>
                <a:gd name="T34" fmla="*/ 1028 w 1131"/>
                <a:gd name="T35" fmla="*/ 394 h 321"/>
                <a:gd name="T36" fmla="*/ 1025 w 1131"/>
                <a:gd name="T37" fmla="*/ 392 h 321"/>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1131" h="321">
                  <a:moveTo>
                    <a:pt x="1025" y="72"/>
                  </a:moveTo>
                  <a:lnTo>
                    <a:pt x="834" y="72"/>
                  </a:lnTo>
                  <a:lnTo>
                    <a:pt x="858" y="73"/>
                  </a:lnTo>
                  <a:lnTo>
                    <a:pt x="882" y="76"/>
                  </a:lnTo>
                  <a:lnTo>
                    <a:pt x="947" y="93"/>
                  </a:lnTo>
                  <a:lnTo>
                    <a:pt x="1001" y="121"/>
                  </a:lnTo>
                  <a:lnTo>
                    <a:pt x="1046" y="174"/>
                  </a:lnTo>
                  <a:lnTo>
                    <a:pt x="1055" y="224"/>
                  </a:lnTo>
                  <a:lnTo>
                    <a:pt x="1053" y="254"/>
                  </a:lnTo>
                  <a:lnTo>
                    <a:pt x="1026" y="317"/>
                  </a:lnTo>
                  <a:lnTo>
                    <a:pt x="1024" y="320"/>
                  </a:lnTo>
                  <a:lnTo>
                    <a:pt x="1045" y="297"/>
                  </a:lnTo>
                  <a:lnTo>
                    <a:pt x="1096" y="241"/>
                  </a:lnTo>
                  <a:lnTo>
                    <a:pt x="1129" y="187"/>
                  </a:lnTo>
                  <a:lnTo>
                    <a:pt x="1131" y="176"/>
                  </a:lnTo>
                  <a:lnTo>
                    <a:pt x="1130" y="165"/>
                  </a:lnTo>
                  <a:lnTo>
                    <a:pt x="1088" y="112"/>
                  </a:lnTo>
                  <a:lnTo>
                    <a:pt x="1028" y="74"/>
                  </a:lnTo>
                  <a:lnTo>
                    <a:pt x="1025" y="72"/>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96" name="Freeform 95">
              <a:extLst>
                <a:ext uri="{FF2B5EF4-FFF2-40B4-BE49-F238E27FC236}">
                  <a16:creationId xmlns:a16="http://schemas.microsoft.com/office/drawing/2014/main" xmlns="" id="{00000000-0008-0000-0000-000060000000}"/>
                </a:ext>
              </a:extLst>
            </xdr:cNvPr>
            <xdr:cNvSpPr>
              <a:spLocks/>
            </xdr:cNvSpPr>
          </xdr:nvSpPr>
          <xdr:spPr bwMode="auto">
            <a:xfrm>
              <a:off x="5179" y="320"/>
              <a:ext cx="1131" cy="321"/>
            </a:xfrm>
            <a:custGeom>
              <a:avLst/>
              <a:gdLst>
                <a:gd name="T0" fmla="*/ 9 w 1131"/>
                <a:gd name="T1" fmla="*/ 415 h 321"/>
                <a:gd name="T2" fmla="*/ 0 w 1131"/>
                <a:gd name="T3" fmla="*/ 427 h 321"/>
                <a:gd name="T4" fmla="*/ 1 w 1131"/>
                <a:gd name="T5" fmla="*/ 433 h 321"/>
                <a:gd name="T6" fmla="*/ 43 w 1131"/>
                <a:gd name="T7" fmla="*/ 482 h 321"/>
                <a:gd name="T8" fmla="*/ 116 w 1131"/>
                <a:gd name="T9" fmla="*/ 519 h 321"/>
                <a:gd name="T10" fmla="*/ 188 w 1131"/>
                <a:gd name="T11" fmla="*/ 534 h 321"/>
                <a:gd name="T12" fmla="*/ 215 w 1131"/>
                <a:gd name="T13" fmla="*/ 535 h 321"/>
                <a:gd name="T14" fmla="*/ 249 w 1131"/>
                <a:gd name="T15" fmla="*/ 532 h 321"/>
                <a:gd name="T16" fmla="*/ 316 w 1131"/>
                <a:gd name="T17" fmla="*/ 522 h 321"/>
                <a:gd name="T18" fmla="*/ 382 w 1131"/>
                <a:gd name="T19" fmla="*/ 509 h 321"/>
                <a:gd name="T20" fmla="*/ 445 w 1131"/>
                <a:gd name="T21" fmla="*/ 493 h 321"/>
                <a:gd name="T22" fmla="*/ 507 w 1131"/>
                <a:gd name="T23" fmla="*/ 475 h 321"/>
                <a:gd name="T24" fmla="*/ 655 w 1131"/>
                <a:gd name="T25" fmla="*/ 427 h 321"/>
                <a:gd name="T26" fmla="*/ 127 w 1131"/>
                <a:gd name="T27" fmla="*/ 427 h 321"/>
                <a:gd name="T28" fmla="*/ 107 w 1131"/>
                <a:gd name="T29" fmla="*/ 427 h 321"/>
                <a:gd name="T30" fmla="*/ 47 w 1131"/>
                <a:gd name="T31" fmla="*/ 421 h 321"/>
                <a:gd name="T32" fmla="*/ 16 w 1131"/>
                <a:gd name="T33" fmla="*/ 415 h 321"/>
                <a:gd name="T34" fmla="*/ 12 w 1131"/>
                <a:gd name="T35" fmla="*/ 415 h 321"/>
                <a:gd name="T36" fmla="*/ 9 w 1131"/>
                <a:gd name="T37" fmla="*/ 415 h 321"/>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1131" h="321">
                  <a:moveTo>
                    <a:pt x="9" y="95"/>
                  </a:moveTo>
                  <a:lnTo>
                    <a:pt x="0" y="107"/>
                  </a:lnTo>
                  <a:lnTo>
                    <a:pt x="1" y="113"/>
                  </a:lnTo>
                  <a:lnTo>
                    <a:pt x="43" y="162"/>
                  </a:lnTo>
                  <a:lnTo>
                    <a:pt x="116" y="199"/>
                  </a:lnTo>
                  <a:lnTo>
                    <a:pt x="188" y="214"/>
                  </a:lnTo>
                  <a:lnTo>
                    <a:pt x="215" y="215"/>
                  </a:lnTo>
                  <a:lnTo>
                    <a:pt x="249" y="212"/>
                  </a:lnTo>
                  <a:lnTo>
                    <a:pt x="316" y="202"/>
                  </a:lnTo>
                  <a:lnTo>
                    <a:pt x="382" y="189"/>
                  </a:lnTo>
                  <a:lnTo>
                    <a:pt x="445" y="173"/>
                  </a:lnTo>
                  <a:lnTo>
                    <a:pt x="507" y="155"/>
                  </a:lnTo>
                  <a:lnTo>
                    <a:pt x="655" y="107"/>
                  </a:lnTo>
                  <a:lnTo>
                    <a:pt x="127" y="107"/>
                  </a:lnTo>
                  <a:lnTo>
                    <a:pt x="107" y="107"/>
                  </a:lnTo>
                  <a:lnTo>
                    <a:pt x="47" y="101"/>
                  </a:lnTo>
                  <a:lnTo>
                    <a:pt x="16" y="95"/>
                  </a:lnTo>
                  <a:lnTo>
                    <a:pt x="12" y="95"/>
                  </a:lnTo>
                  <a:lnTo>
                    <a:pt x="9" y="95"/>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97" name="Freeform 96">
              <a:extLst>
                <a:ext uri="{FF2B5EF4-FFF2-40B4-BE49-F238E27FC236}">
                  <a16:creationId xmlns:a16="http://schemas.microsoft.com/office/drawing/2014/main" xmlns="" id="{00000000-0008-0000-0000-000061000000}"/>
                </a:ext>
              </a:extLst>
            </xdr:cNvPr>
            <xdr:cNvSpPr>
              <a:spLocks/>
            </xdr:cNvSpPr>
          </xdr:nvSpPr>
          <xdr:spPr bwMode="auto">
            <a:xfrm>
              <a:off x="5179" y="320"/>
              <a:ext cx="1131" cy="321"/>
            </a:xfrm>
            <a:custGeom>
              <a:avLst/>
              <a:gdLst>
                <a:gd name="T0" fmla="*/ 801 w 1131"/>
                <a:gd name="T1" fmla="*/ 320 h 321"/>
                <a:gd name="T2" fmla="*/ 715 w 1131"/>
                <a:gd name="T3" fmla="*/ 325 h 321"/>
                <a:gd name="T4" fmla="*/ 654 w 1131"/>
                <a:gd name="T5" fmla="*/ 334 h 321"/>
                <a:gd name="T6" fmla="*/ 590 w 1131"/>
                <a:gd name="T7" fmla="*/ 346 h 321"/>
                <a:gd name="T8" fmla="*/ 382 w 1131"/>
                <a:gd name="T9" fmla="*/ 393 h 321"/>
                <a:gd name="T10" fmla="*/ 340 w 1131"/>
                <a:gd name="T11" fmla="*/ 402 h 321"/>
                <a:gd name="T12" fmla="*/ 266 w 1131"/>
                <a:gd name="T13" fmla="*/ 415 h 321"/>
                <a:gd name="T14" fmla="*/ 202 w 1131"/>
                <a:gd name="T15" fmla="*/ 423 h 321"/>
                <a:gd name="T16" fmla="*/ 127 w 1131"/>
                <a:gd name="T17" fmla="*/ 427 h 321"/>
                <a:gd name="T18" fmla="*/ 655 w 1131"/>
                <a:gd name="T19" fmla="*/ 427 h 321"/>
                <a:gd name="T20" fmla="*/ 721 w 1131"/>
                <a:gd name="T21" fmla="*/ 407 h 321"/>
                <a:gd name="T22" fmla="*/ 784 w 1131"/>
                <a:gd name="T23" fmla="*/ 395 h 321"/>
                <a:gd name="T24" fmla="*/ 834 w 1131"/>
                <a:gd name="T25" fmla="*/ 392 h 321"/>
                <a:gd name="T26" fmla="*/ 1025 w 1131"/>
                <a:gd name="T27" fmla="*/ 392 h 321"/>
                <a:gd name="T28" fmla="*/ 974 w 1131"/>
                <a:gd name="T29" fmla="*/ 362 h 321"/>
                <a:gd name="T30" fmla="*/ 905 w 1131"/>
                <a:gd name="T31" fmla="*/ 333 h 321"/>
                <a:gd name="T32" fmla="*/ 828 w 1131"/>
                <a:gd name="T33" fmla="*/ 321 h 321"/>
                <a:gd name="T34" fmla="*/ 801 w 1131"/>
                <a:gd name="T35" fmla="*/ 320 h 321"/>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1131" h="321">
                  <a:moveTo>
                    <a:pt x="801" y="0"/>
                  </a:moveTo>
                  <a:lnTo>
                    <a:pt x="715" y="5"/>
                  </a:lnTo>
                  <a:lnTo>
                    <a:pt x="654" y="14"/>
                  </a:lnTo>
                  <a:lnTo>
                    <a:pt x="590" y="26"/>
                  </a:lnTo>
                  <a:lnTo>
                    <a:pt x="382" y="73"/>
                  </a:lnTo>
                  <a:lnTo>
                    <a:pt x="340" y="82"/>
                  </a:lnTo>
                  <a:lnTo>
                    <a:pt x="266" y="95"/>
                  </a:lnTo>
                  <a:lnTo>
                    <a:pt x="202" y="103"/>
                  </a:lnTo>
                  <a:lnTo>
                    <a:pt x="127" y="107"/>
                  </a:lnTo>
                  <a:lnTo>
                    <a:pt x="655" y="107"/>
                  </a:lnTo>
                  <a:lnTo>
                    <a:pt x="721" y="87"/>
                  </a:lnTo>
                  <a:lnTo>
                    <a:pt x="784" y="75"/>
                  </a:lnTo>
                  <a:lnTo>
                    <a:pt x="834" y="72"/>
                  </a:lnTo>
                  <a:lnTo>
                    <a:pt x="1025" y="72"/>
                  </a:lnTo>
                  <a:lnTo>
                    <a:pt x="974" y="42"/>
                  </a:lnTo>
                  <a:lnTo>
                    <a:pt x="905" y="13"/>
                  </a:lnTo>
                  <a:lnTo>
                    <a:pt x="828" y="1"/>
                  </a:lnTo>
                  <a:lnTo>
                    <a:pt x="801" y="0"/>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59" name="Group 58">
            <a:extLst>
              <a:ext uri="{FF2B5EF4-FFF2-40B4-BE49-F238E27FC236}">
                <a16:creationId xmlns:a16="http://schemas.microsoft.com/office/drawing/2014/main" xmlns="" id="{00000000-0008-0000-0000-00003B000000}"/>
              </a:ext>
            </a:extLst>
          </xdr:cNvPr>
          <xdr:cNvGrpSpPr>
            <a:grpSpLocks/>
          </xdr:cNvGrpSpPr>
        </xdr:nvGrpSpPr>
        <xdr:grpSpPr bwMode="auto">
          <a:xfrm>
            <a:off x="5631" y="424"/>
            <a:ext cx="591" cy="222"/>
            <a:chOff x="5631" y="424"/>
            <a:chExt cx="591" cy="222"/>
          </a:xfrm>
        </xdr:grpSpPr>
        <xdr:sp macro="" textlink="">
          <xdr:nvSpPr>
            <xdr:cNvPr id="93" name="Freeform 92">
              <a:extLst>
                <a:ext uri="{FF2B5EF4-FFF2-40B4-BE49-F238E27FC236}">
                  <a16:creationId xmlns:a16="http://schemas.microsoft.com/office/drawing/2014/main" xmlns="" id="{00000000-0008-0000-0000-00005D000000}"/>
                </a:ext>
              </a:extLst>
            </xdr:cNvPr>
            <xdr:cNvSpPr>
              <a:spLocks/>
            </xdr:cNvSpPr>
          </xdr:nvSpPr>
          <xdr:spPr bwMode="auto">
            <a:xfrm>
              <a:off x="5631" y="424"/>
              <a:ext cx="591" cy="222"/>
            </a:xfrm>
            <a:custGeom>
              <a:avLst/>
              <a:gdLst>
                <a:gd name="T0" fmla="*/ 554 w 591"/>
                <a:gd name="T1" fmla="*/ 483 h 222"/>
                <a:gd name="T2" fmla="*/ 430 w 591"/>
                <a:gd name="T3" fmla="*/ 483 h 222"/>
                <a:gd name="T4" fmla="*/ 446 w 591"/>
                <a:gd name="T5" fmla="*/ 485 h 222"/>
                <a:gd name="T6" fmla="*/ 461 w 591"/>
                <a:gd name="T7" fmla="*/ 487 h 222"/>
                <a:gd name="T8" fmla="*/ 516 w 591"/>
                <a:gd name="T9" fmla="*/ 523 h 222"/>
                <a:gd name="T10" fmla="*/ 536 w 591"/>
                <a:gd name="T11" fmla="*/ 596 h 222"/>
                <a:gd name="T12" fmla="*/ 538 w 591"/>
                <a:gd name="T13" fmla="*/ 614 h 222"/>
                <a:gd name="T14" fmla="*/ 540 w 591"/>
                <a:gd name="T15" fmla="*/ 629 h 222"/>
                <a:gd name="T16" fmla="*/ 544 w 591"/>
                <a:gd name="T17" fmla="*/ 640 h 222"/>
                <a:gd name="T18" fmla="*/ 550 w 591"/>
                <a:gd name="T19" fmla="*/ 645 h 222"/>
                <a:gd name="T20" fmla="*/ 559 w 591"/>
                <a:gd name="T21" fmla="*/ 643 h 222"/>
                <a:gd name="T22" fmla="*/ 588 w 591"/>
                <a:gd name="T23" fmla="*/ 588 h 222"/>
                <a:gd name="T24" fmla="*/ 590 w 591"/>
                <a:gd name="T25" fmla="*/ 568 h 222"/>
                <a:gd name="T26" fmla="*/ 588 w 591"/>
                <a:gd name="T27" fmla="*/ 547 h 222"/>
                <a:gd name="T28" fmla="*/ 582 w 591"/>
                <a:gd name="T29" fmla="*/ 524 h 222"/>
                <a:gd name="T30" fmla="*/ 569 w 591"/>
                <a:gd name="T31" fmla="*/ 501 h 222"/>
                <a:gd name="T32" fmla="*/ 559 w 591"/>
                <a:gd name="T33" fmla="*/ 488 h 222"/>
                <a:gd name="T34" fmla="*/ 554 w 591"/>
                <a:gd name="T35" fmla="*/ 483 h 222"/>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591" h="222">
                  <a:moveTo>
                    <a:pt x="554" y="59"/>
                  </a:moveTo>
                  <a:lnTo>
                    <a:pt x="430" y="59"/>
                  </a:lnTo>
                  <a:lnTo>
                    <a:pt x="446" y="61"/>
                  </a:lnTo>
                  <a:lnTo>
                    <a:pt x="461" y="63"/>
                  </a:lnTo>
                  <a:lnTo>
                    <a:pt x="516" y="99"/>
                  </a:lnTo>
                  <a:lnTo>
                    <a:pt x="536" y="172"/>
                  </a:lnTo>
                  <a:lnTo>
                    <a:pt x="538" y="190"/>
                  </a:lnTo>
                  <a:lnTo>
                    <a:pt x="540" y="205"/>
                  </a:lnTo>
                  <a:lnTo>
                    <a:pt x="544" y="216"/>
                  </a:lnTo>
                  <a:lnTo>
                    <a:pt x="550" y="221"/>
                  </a:lnTo>
                  <a:lnTo>
                    <a:pt x="559" y="219"/>
                  </a:lnTo>
                  <a:lnTo>
                    <a:pt x="588" y="164"/>
                  </a:lnTo>
                  <a:lnTo>
                    <a:pt x="590" y="144"/>
                  </a:lnTo>
                  <a:lnTo>
                    <a:pt x="588" y="123"/>
                  </a:lnTo>
                  <a:lnTo>
                    <a:pt x="582" y="100"/>
                  </a:lnTo>
                  <a:lnTo>
                    <a:pt x="569" y="77"/>
                  </a:lnTo>
                  <a:lnTo>
                    <a:pt x="559" y="64"/>
                  </a:lnTo>
                  <a:lnTo>
                    <a:pt x="554" y="59"/>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94" name="Freeform 93">
              <a:extLst>
                <a:ext uri="{FF2B5EF4-FFF2-40B4-BE49-F238E27FC236}">
                  <a16:creationId xmlns:a16="http://schemas.microsoft.com/office/drawing/2014/main" xmlns="" id="{00000000-0008-0000-0000-00005E000000}"/>
                </a:ext>
              </a:extLst>
            </xdr:cNvPr>
            <xdr:cNvSpPr>
              <a:spLocks/>
            </xdr:cNvSpPr>
          </xdr:nvSpPr>
          <xdr:spPr bwMode="auto">
            <a:xfrm>
              <a:off x="5631" y="424"/>
              <a:ext cx="591" cy="222"/>
            </a:xfrm>
            <a:custGeom>
              <a:avLst/>
              <a:gdLst>
                <a:gd name="T0" fmla="*/ 408 w 591"/>
                <a:gd name="T1" fmla="*/ 424 h 222"/>
                <a:gd name="T2" fmla="*/ 345 w 591"/>
                <a:gd name="T3" fmla="*/ 428 h 222"/>
                <a:gd name="T4" fmla="*/ 274 w 591"/>
                <a:gd name="T5" fmla="*/ 444 h 222"/>
                <a:gd name="T6" fmla="*/ 169 w 591"/>
                <a:gd name="T7" fmla="*/ 483 h 222"/>
                <a:gd name="T8" fmla="*/ 131 w 591"/>
                <a:gd name="T9" fmla="*/ 498 h 222"/>
                <a:gd name="T10" fmla="*/ 74 w 591"/>
                <a:gd name="T11" fmla="*/ 516 h 222"/>
                <a:gd name="T12" fmla="*/ 15 w 591"/>
                <a:gd name="T13" fmla="*/ 529 h 222"/>
                <a:gd name="T14" fmla="*/ 8 w 591"/>
                <a:gd name="T15" fmla="*/ 530 h 222"/>
                <a:gd name="T16" fmla="*/ 4 w 591"/>
                <a:gd name="T17" fmla="*/ 532 h 222"/>
                <a:gd name="T18" fmla="*/ 1 w 591"/>
                <a:gd name="T19" fmla="*/ 535 h 222"/>
                <a:gd name="T20" fmla="*/ 0 w 591"/>
                <a:gd name="T21" fmla="*/ 540 h 222"/>
                <a:gd name="T22" fmla="*/ 1 w 591"/>
                <a:gd name="T23" fmla="*/ 547 h 222"/>
                <a:gd name="T24" fmla="*/ 57 w 591"/>
                <a:gd name="T25" fmla="*/ 574 h 222"/>
                <a:gd name="T26" fmla="*/ 92 w 591"/>
                <a:gd name="T27" fmla="*/ 576 h 222"/>
                <a:gd name="T28" fmla="*/ 112 w 591"/>
                <a:gd name="T29" fmla="*/ 575 h 222"/>
                <a:gd name="T30" fmla="*/ 181 w 591"/>
                <a:gd name="T31" fmla="*/ 562 h 222"/>
                <a:gd name="T32" fmla="*/ 265 w 591"/>
                <a:gd name="T33" fmla="*/ 533 h 222"/>
                <a:gd name="T34" fmla="*/ 296 w 591"/>
                <a:gd name="T35" fmla="*/ 518 h 222"/>
                <a:gd name="T36" fmla="*/ 323 w 591"/>
                <a:gd name="T37" fmla="*/ 507 h 222"/>
                <a:gd name="T38" fmla="*/ 392 w 591"/>
                <a:gd name="T39" fmla="*/ 486 h 222"/>
                <a:gd name="T40" fmla="*/ 430 w 591"/>
                <a:gd name="T41" fmla="*/ 483 h 222"/>
                <a:gd name="T42" fmla="*/ 554 w 591"/>
                <a:gd name="T43" fmla="*/ 483 h 222"/>
                <a:gd name="T44" fmla="*/ 548 w 591"/>
                <a:gd name="T45" fmla="*/ 477 h 222"/>
                <a:gd name="T46" fmla="*/ 495 w 591"/>
                <a:gd name="T47" fmla="*/ 441 h 222"/>
                <a:gd name="T48" fmla="*/ 427 w 591"/>
                <a:gd name="T49" fmla="*/ 425 h 222"/>
                <a:gd name="T50" fmla="*/ 408 w 591"/>
                <a:gd name="T51" fmla="*/ 424 h 222"/>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0" t="0" r="r" b="b"/>
              <a:pathLst>
                <a:path w="591" h="222">
                  <a:moveTo>
                    <a:pt x="408" y="0"/>
                  </a:moveTo>
                  <a:lnTo>
                    <a:pt x="345" y="4"/>
                  </a:lnTo>
                  <a:lnTo>
                    <a:pt x="274" y="20"/>
                  </a:lnTo>
                  <a:lnTo>
                    <a:pt x="169" y="59"/>
                  </a:lnTo>
                  <a:lnTo>
                    <a:pt x="131" y="74"/>
                  </a:lnTo>
                  <a:lnTo>
                    <a:pt x="74" y="92"/>
                  </a:lnTo>
                  <a:lnTo>
                    <a:pt x="15" y="105"/>
                  </a:lnTo>
                  <a:lnTo>
                    <a:pt x="8" y="106"/>
                  </a:lnTo>
                  <a:lnTo>
                    <a:pt x="4" y="108"/>
                  </a:lnTo>
                  <a:lnTo>
                    <a:pt x="1" y="111"/>
                  </a:lnTo>
                  <a:lnTo>
                    <a:pt x="0" y="116"/>
                  </a:lnTo>
                  <a:lnTo>
                    <a:pt x="1" y="123"/>
                  </a:lnTo>
                  <a:lnTo>
                    <a:pt x="57" y="150"/>
                  </a:lnTo>
                  <a:lnTo>
                    <a:pt x="92" y="152"/>
                  </a:lnTo>
                  <a:lnTo>
                    <a:pt x="112" y="151"/>
                  </a:lnTo>
                  <a:lnTo>
                    <a:pt x="181" y="138"/>
                  </a:lnTo>
                  <a:lnTo>
                    <a:pt x="265" y="109"/>
                  </a:lnTo>
                  <a:lnTo>
                    <a:pt x="296" y="94"/>
                  </a:lnTo>
                  <a:lnTo>
                    <a:pt x="323" y="83"/>
                  </a:lnTo>
                  <a:lnTo>
                    <a:pt x="392" y="62"/>
                  </a:lnTo>
                  <a:lnTo>
                    <a:pt x="430" y="59"/>
                  </a:lnTo>
                  <a:lnTo>
                    <a:pt x="554" y="59"/>
                  </a:lnTo>
                  <a:lnTo>
                    <a:pt x="548" y="53"/>
                  </a:lnTo>
                  <a:lnTo>
                    <a:pt x="495" y="17"/>
                  </a:lnTo>
                  <a:lnTo>
                    <a:pt x="427" y="1"/>
                  </a:lnTo>
                  <a:lnTo>
                    <a:pt x="408" y="0"/>
                  </a:lnTo>
                  <a:close/>
                </a:path>
              </a:pathLst>
            </a:custGeom>
            <a:solidFill>
              <a:srgbClr val="2EBFC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60" name="Group 59">
            <a:extLst>
              <a:ext uri="{FF2B5EF4-FFF2-40B4-BE49-F238E27FC236}">
                <a16:creationId xmlns:a16="http://schemas.microsoft.com/office/drawing/2014/main" xmlns="" id="{00000000-0008-0000-0000-00003C000000}"/>
              </a:ext>
            </a:extLst>
          </xdr:cNvPr>
          <xdr:cNvGrpSpPr>
            <a:grpSpLocks/>
          </xdr:cNvGrpSpPr>
        </xdr:nvGrpSpPr>
        <xdr:grpSpPr bwMode="auto">
          <a:xfrm>
            <a:off x="6426" y="126"/>
            <a:ext cx="104" cy="209"/>
            <a:chOff x="6426" y="126"/>
            <a:chExt cx="104" cy="209"/>
          </a:xfrm>
        </xdr:grpSpPr>
        <xdr:sp macro="" textlink="">
          <xdr:nvSpPr>
            <xdr:cNvPr id="92" name="Freeform 91">
              <a:extLst>
                <a:ext uri="{FF2B5EF4-FFF2-40B4-BE49-F238E27FC236}">
                  <a16:creationId xmlns:a16="http://schemas.microsoft.com/office/drawing/2014/main" xmlns="" id="{00000000-0008-0000-0000-00005C000000}"/>
                </a:ext>
              </a:extLst>
            </xdr:cNvPr>
            <xdr:cNvSpPr>
              <a:spLocks/>
            </xdr:cNvSpPr>
          </xdr:nvSpPr>
          <xdr:spPr bwMode="auto">
            <a:xfrm>
              <a:off x="6426" y="126"/>
              <a:ext cx="104" cy="209"/>
            </a:xfrm>
            <a:custGeom>
              <a:avLst/>
              <a:gdLst>
                <a:gd name="T0" fmla="*/ 104 w 104"/>
                <a:gd name="T1" fmla="*/ 126 h 209"/>
                <a:gd name="T2" fmla="*/ 0 w 104"/>
                <a:gd name="T3" fmla="*/ 126 h 209"/>
                <a:gd name="T4" fmla="*/ 0 w 104"/>
                <a:gd name="T5" fmla="*/ 335 h 209"/>
                <a:gd name="T6" fmla="*/ 20 w 104"/>
                <a:gd name="T7" fmla="*/ 335 h 209"/>
                <a:gd name="T8" fmla="*/ 20 w 104"/>
                <a:gd name="T9" fmla="*/ 240 h 209"/>
                <a:gd name="T10" fmla="*/ 101 w 104"/>
                <a:gd name="T11" fmla="*/ 240 h 209"/>
                <a:gd name="T12" fmla="*/ 101 w 104"/>
                <a:gd name="T13" fmla="*/ 221 h 209"/>
                <a:gd name="T14" fmla="*/ 20 w 104"/>
                <a:gd name="T15" fmla="*/ 221 h 209"/>
                <a:gd name="T16" fmla="*/ 20 w 104"/>
                <a:gd name="T17" fmla="*/ 145 h 209"/>
                <a:gd name="T18" fmla="*/ 104 w 104"/>
                <a:gd name="T19" fmla="*/ 145 h 209"/>
                <a:gd name="T20" fmla="*/ 104 w 104"/>
                <a:gd name="T21" fmla="*/ 126 h 209"/>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104" h="209">
                  <a:moveTo>
                    <a:pt x="104" y="0"/>
                  </a:moveTo>
                  <a:lnTo>
                    <a:pt x="0" y="0"/>
                  </a:lnTo>
                  <a:lnTo>
                    <a:pt x="0" y="209"/>
                  </a:lnTo>
                  <a:lnTo>
                    <a:pt x="20" y="209"/>
                  </a:lnTo>
                  <a:lnTo>
                    <a:pt x="20" y="114"/>
                  </a:lnTo>
                  <a:lnTo>
                    <a:pt x="101" y="114"/>
                  </a:lnTo>
                  <a:lnTo>
                    <a:pt x="101" y="95"/>
                  </a:lnTo>
                  <a:lnTo>
                    <a:pt x="20" y="95"/>
                  </a:lnTo>
                  <a:lnTo>
                    <a:pt x="20" y="19"/>
                  </a:lnTo>
                  <a:lnTo>
                    <a:pt x="104" y="19"/>
                  </a:lnTo>
                  <a:lnTo>
                    <a:pt x="104"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61" name="Group 60">
            <a:extLst>
              <a:ext uri="{FF2B5EF4-FFF2-40B4-BE49-F238E27FC236}">
                <a16:creationId xmlns:a16="http://schemas.microsoft.com/office/drawing/2014/main" xmlns="" id="{00000000-0008-0000-0000-00003D000000}"/>
              </a:ext>
            </a:extLst>
          </xdr:cNvPr>
          <xdr:cNvGrpSpPr>
            <a:grpSpLocks/>
          </xdr:cNvGrpSpPr>
        </xdr:nvGrpSpPr>
        <xdr:grpSpPr bwMode="auto">
          <a:xfrm>
            <a:off x="6547" y="126"/>
            <a:ext cx="140" cy="212"/>
            <a:chOff x="6547" y="126"/>
            <a:chExt cx="140" cy="212"/>
          </a:xfrm>
        </xdr:grpSpPr>
        <xdr:sp macro="" textlink="">
          <xdr:nvSpPr>
            <xdr:cNvPr id="90" name="Freeform 89">
              <a:extLst>
                <a:ext uri="{FF2B5EF4-FFF2-40B4-BE49-F238E27FC236}">
                  <a16:creationId xmlns:a16="http://schemas.microsoft.com/office/drawing/2014/main" xmlns="" id="{00000000-0008-0000-0000-00005A000000}"/>
                </a:ext>
              </a:extLst>
            </xdr:cNvPr>
            <xdr:cNvSpPr>
              <a:spLocks/>
            </xdr:cNvSpPr>
          </xdr:nvSpPr>
          <xdr:spPr bwMode="auto">
            <a:xfrm>
              <a:off x="6547" y="126"/>
              <a:ext cx="140" cy="212"/>
            </a:xfrm>
            <a:custGeom>
              <a:avLst/>
              <a:gdLst>
                <a:gd name="T0" fmla="*/ 20 w 140"/>
                <a:gd name="T1" fmla="*/ 126 h 212"/>
                <a:gd name="T2" fmla="*/ 0 w 140"/>
                <a:gd name="T3" fmla="*/ 126 h 212"/>
                <a:gd name="T4" fmla="*/ 0 w 140"/>
                <a:gd name="T5" fmla="*/ 265 h 212"/>
                <a:gd name="T6" fmla="*/ 37 w 140"/>
                <a:gd name="T7" fmla="*/ 330 h 212"/>
                <a:gd name="T8" fmla="*/ 84 w 140"/>
                <a:gd name="T9" fmla="*/ 337 h 212"/>
                <a:gd name="T10" fmla="*/ 104 w 140"/>
                <a:gd name="T11" fmla="*/ 331 h 212"/>
                <a:gd name="T12" fmla="*/ 119 w 140"/>
                <a:gd name="T13" fmla="*/ 319 h 212"/>
                <a:gd name="T14" fmla="*/ 59 w 140"/>
                <a:gd name="T15" fmla="*/ 319 h 212"/>
                <a:gd name="T16" fmla="*/ 41 w 140"/>
                <a:gd name="T17" fmla="*/ 311 h 212"/>
                <a:gd name="T18" fmla="*/ 27 w 140"/>
                <a:gd name="T19" fmla="*/ 294 h 212"/>
                <a:gd name="T20" fmla="*/ 21 w 140"/>
                <a:gd name="T21" fmla="*/ 284 h 212"/>
                <a:gd name="T22" fmla="*/ 20 w 140"/>
                <a:gd name="T23" fmla="*/ 268 h 212"/>
                <a:gd name="T24" fmla="*/ 20 w 140"/>
                <a:gd name="T25" fmla="*/ 126 h 212"/>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140" h="212">
                  <a:moveTo>
                    <a:pt x="20" y="0"/>
                  </a:moveTo>
                  <a:lnTo>
                    <a:pt x="0" y="0"/>
                  </a:lnTo>
                  <a:lnTo>
                    <a:pt x="0" y="139"/>
                  </a:lnTo>
                  <a:lnTo>
                    <a:pt x="37" y="204"/>
                  </a:lnTo>
                  <a:lnTo>
                    <a:pt x="84" y="211"/>
                  </a:lnTo>
                  <a:lnTo>
                    <a:pt x="104" y="205"/>
                  </a:lnTo>
                  <a:lnTo>
                    <a:pt x="119" y="193"/>
                  </a:lnTo>
                  <a:lnTo>
                    <a:pt x="59" y="193"/>
                  </a:lnTo>
                  <a:lnTo>
                    <a:pt x="41" y="185"/>
                  </a:lnTo>
                  <a:lnTo>
                    <a:pt x="27" y="168"/>
                  </a:lnTo>
                  <a:lnTo>
                    <a:pt x="21" y="158"/>
                  </a:lnTo>
                  <a:lnTo>
                    <a:pt x="20" y="142"/>
                  </a:lnTo>
                  <a:lnTo>
                    <a:pt x="20"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91" name="Freeform 90">
              <a:extLst>
                <a:ext uri="{FF2B5EF4-FFF2-40B4-BE49-F238E27FC236}">
                  <a16:creationId xmlns:a16="http://schemas.microsoft.com/office/drawing/2014/main" xmlns="" id="{00000000-0008-0000-0000-00005B000000}"/>
                </a:ext>
              </a:extLst>
            </xdr:cNvPr>
            <xdr:cNvSpPr>
              <a:spLocks/>
            </xdr:cNvSpPr>
          </xdr:nvSpPr>
          <xdr:spPr bwMode="auto">
            <a:xfrm>
              <a:off x="6547" y="126"/>
              <a:ext cx="140" cy="212"/>
            </a:xfrm>
            <a:custGeom>
              <a:avLst/>
              <a:gdLst>
                <a:gd name="T0" fmla="*/ 140 w 140"/>
                <a:gd name="T1" fmla="*/ 126 h 212"/>
                <a:gd name="T2" fmla="*/ 119 w 140"/>
                <a:gd name="T3" fmla="*/ 126 h 212"/>
                <a:gd name="T4" fmla="*/ 118 w 140"/>
                <a:gd name="T5" fmla="*/ 267 h 212"/>
                <a:gd name="T6" fmla="*/ 114 w 140"/>
                <a:gd name="T7" fmla="*/ 285 h 212"/>
                <a:gd name="T8" fmla="*/ 101 w 140"/>
                <a:gd name="T9" fmla="*/ 308 h 212"/>
                <a:gd name="T10" fmla="*/ 84 w 140"/>
                <a:gd name="T11" fmla="*/ 317 h 212"/>
                <a:gd name="T12" fmla="*/ 59 w 140"/>
                <a:gd name="T13" fmla="*/ 319 h 212"/>
                <a:gd name="T14" fmla="*/ 119 w 140"/>
                <a:gd name="T15" fmla="*/ 319 h 212"/>
                <a:gd name="T16" fmla="*/ 140 w 140"/>
                <a:gd name="T17" fmla="*/ 256 h 212"/>
                <a:gd name="T18" fmla="*/ 140 w 140"/>
                <a:gd name="T19" fmla="*/ 126 h 212"/>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140" h="212">
                  <a:moveTo>
                    <a:pt x="140" y="0"/>
                  </a:moveTo>
                  <a:lnTo>
                    <a:pt x="119" y="0"/>
                  </a:lnTo>
                  <a:lnTo>
                    <a:pt x="118" y="141"/>
                  </a:lnTo>
                  <a:lnTo>
                    <a:pt x="114" y="159"/>
                  </a:lnTo>
                  <a:lnTo>
                    <a:pt x="101" y="182"/>
                  </a:lnTo>
                  <a:lnTo>
                    <a:pt x="84" y="191"/>
                  </a:lnTo>
                  <a:lnTo>
                    <a:pt x="59" y="193"/>
                  </a:lnTo>
                  <a:lnTo>
                    <a:pt x="119" y="193"/>
                  </a:lnTo>
                  <a:lnTo>
                    <a:pt x="140" y="130"/>
                  </a:lnTo>
                  <a:lnTo>
                    <a:pt x="140"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62" name="Group 61">
            <a:extLst>
              <a:ext uri="{FF2B5EF4-FFF2-40B4-BE49-F238E27FC236}">
                <a16:creationId xmlns:a16="http://schemas.microsoft.com/office/drawing/2014/main" xmlns="" id="{00000000-0008-0000-0000-00003E000000}"/>
              </a:ext>
            </a:extLst>
          </xdr:cNvPr>
          <xdr:cNvGrpSpPr>
            <a:grpSpLocks/>
          </xdr:cNvGrpSpPr>
        </xdr:nvGrpSpPr>
        <xdr:grpSpPr bwMode="auto">
          <a:xfrm>
            <a:off x="6715" y="326"/>
            <a:ext cx="106" cy="2"/>
            <a:chOff x="6715" y="326"/>
            <a:chExt cx="106" cy="2"/>
          </a:xfrm>
        </xdr:grpSpPr>
        <xdr:sp macro="" textlink="">
          <xdr:nvSpPr>
            <xdr:cNvPr id="89" name="Freeform 88">
              <a:extLst>
                <a:ext uri="{FF2B5EF4-FFF2-40B4-BE49-F238E27FC236}">
                  <a16:creationId xmlns:a16="http://schemas.microsoft.com/office/drawing/2014/main" xmlns="" id="{00000000-0008-0000-0000-000059000000}"/>
                </a:ext>
              </a:extLst>
            </xdr:cNvPr>
            <xdr:cNvSpPr>
              <a:spLocks/>
            </xdr:cNvSpPr>
          </xdr:nvSpPr>
          <xdr:spPr bwMode="auto">
            <a:xfrm>
              <a:off x="6715" y="326"/>
              <a:ext cx="106" cy="2"/>
            </a:xfrm>
            <a:custGeom>
              <a:avLst/>
              <a:gdLst>
                <a:gd name="T0" fmla="*/ 0 w 106"/>
                <a:gd name="T1" fmla="*/ 0 h 2"/>
                <a:gd name="T2" fmla="*/ 106 w 106"/>
                <a:gd name="T3" fmla="*/ 0 h 2"/>
                <a:gd name="T4" fmla="*/ 0 60000 65536"/>
                <a:gd name="T5" fmla="*/ 0 60000 65536"/>
              </a:gdLst>
              <a:ahLst/>
              <a:cxnLst>
                <a:cxn ang="T4">
                  <a:pos x="T0" y="T1"/>
                </a:cxn>
                <a:cxn ang="T5">
                  <a:pos x="T2" y="T3"/>
                </a:cxn>
              </a:cxnLst>
              <a:rect l="0" t="0" r="r" b="b"/>
              <a:pathLst>
                <a:path w="106" h="2">
                  <a:moveTo>
                    <a:pt x="0" y="0"/>
                  </a:moveTo>
                  <a:lnTo>
                    <a:pt x="106" y="0"/>
                  </a:lnTo>
                </a:path>
              </a:pathLst>
            </a:custGeom>
            <a:noFill/>
            <a:ln w="11430">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63" name="Group 62">
            <a:extLst>
              <a:ext uri="{FF2B5EF4-FFF2-40B4-BE49-F238E27FC236}">
                <a16:creationId xmlns:a16="http://schemas.microsoft.com/office/drawing/2014/main" xmlns="" id="{00000000-0008-0000-0000-00003F000000}"/>
              </a:ext>
            </a:extLst>
          </xdr:cNvPr>
          <xdr:cNvGrpSpPr>
            <a:grpSpLocks/>
          </xdr:cNvGrpSpPr>
        </xdr:nvGrpSpPr>
        <xdr:grpSpPr bwMode="auto">
          <a:xfrm>
            <a:off x="6725" y="127"/>
            <a:ext cx="2" cy="190"/>
            <a:chOff x="6725" y="127"/>
            <a:chExt cx="2" cy="190"/>
          </a:xfrm>
        </xdr:grpSpPr>
        <xdr:sp macro="" textlink="">
          <xdr:nvSpPr>
            <xdr:cNvPr id="88" name="Freeform 87">
              <a:extLst>
                <a:ext uri="{FF2B5EF4-FFF2-40B4-BE49-F238E27FC236}">
                  <a16:creationId xmlns:a16="http://schemas.microsoft.com/office/drawing/2014/main" xmlns="" id="{00000000-0008-0000-0000-000058000000}"/>
                </a:ext>
              </a:extLst>
            </xdr:cNvPr>
            <xdr:cNvSpPr>
              <a:spLocks/>
            </xdr:cNvSpPr>
          </xdr:nvSpPr>
          <xdr:spPr bwMode="auto">
            <a:xfrm>
              <a:off x="6725" y="127"/>
              <a:ext cx="2" cy="190"/>
            </a:xfrm>
            <a:custGeom>
              <a:avLst/>
              <a:gdLst>
                <a:gd name="T0" fmla="*/ 0 w 2"/>
                <a:gd name="T1" fmla="*/ 127 h 190"/>
                <a:gd name="T2" fmla="*/ 0 w 2"/>
                <a:gd name="T3" fmla="*/ 317 h 190"/>
                <a:gd name="T4" fmla="*/ 0 60000 65536"/>
                <a:gd name="T5" fmla="*/ 0 60000 65536"/>
              </a:gdLst>
              <a:ahLst/>
              <a:cxnLst>
                <a:cxn ang="T4">
                  <a:pos x="T0" y="T1"/>
                </a:cxn>
                <a:cxn ang="T5">
                  <a:pos x="T2" y="T3"/>
                </a:cxn>
              </a:cxnLst>
              <a:rect l="0" t="0" r="r" b="b"/>
              <a:pathLst>
                <a:path w="2" h="190">
                  <a:moveTo>
                    <a:pt x="0" y="0"/>
                  </a:moveTo>
                  <a:lnTo>
                    <a:pt x="0" y="190"/>
                  </a:lnTo>
                </a:path>
              </a:pathLst>
            </a:custGeom>
            <a:noFill/>
            <a:ln w="13081">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64" name="Group 63">
            <a:extLst>
              <a:ext uri="{FF2B5EF4-FFF2-40B4-BE49-F238E27FC236}">
                <a16:creationId xmlns:a16="http://schemas.microsoft.com/office/drawing/2014/main" xmlns="" id="{00000000-0008-0000-0000-000040000000}"/>
              </a:ext>
            </a:extLst>
          </xdr:cNvPr>
          <xdr:cNvGrpSpPr>
            <a:grpSpLocks/>
          </xdr:cNvGrpSpPr>
        </xdr:nvGrpSpPr>
        <xdr:grpSpPr bwMode="auto">
          <a:xfrm>
            <a:off x="6828" y="326"/>
            <a:ext cx="106" cy="2"/>
            <a:chOff x="6828" y="326"/>
            <a:chExt cx="106" cy="2"/>
          </a:xfrm>
        </xdr:grpSpPr>
        <xdr:sp macro="" textlink="">
          <xdr:nvSpPr>
            <xdr:cNvPr id="87" name="Freeform 86">
              <a:extLst>
                <a:ext uri="{FF2B5EF4-FFF2-40B4-BE49-F238E27FC236}">
                  <a16:creationId xmlns:a16="http://schemas.microsoft.com/office/drawing/2014/main" xmlns="" id="{00000000-0008-0000-0000-000057000000}"/>
                </a:ext>
              </a:extLst>
            </xdr:cNvPr>
            <xdr:cNvSpPr>
              <a:spLocks/>
            </xdr:cNvSpPr>
          </xdr:nvSpPr>
          <xdr:spPr bwMode="auto">
            <a:xfrm>
              <a:off x="6828" y="326"/>
              <a:ext cx="106" cy="2"/>
            </a:xfrm>
            <a:custGeom>
              <a:avLst/>
              <a:gdLst>
                <a:gd name="T0" fmla="*/ 0 w 106"/>
                <a:gd name="T1" fmla="*/ 0 h 2"/>
                <a:gd name="T2" fmla="*/ 106 w 106"/>
                <a:gd name="T3" fmla="*/ 0 h 2"/>
                <a:gd name="T4" fmla="*/ 0 60000 65536"/>
                <a:gd name="T5" fmla="*/ 0 60000 65536"/>
              </a:gdLst>
              <a:ahLst/>
              <a:cxnLst>
                <a:cxn ang="T4">
                  <a:pos x="T0" y="T1"/>
                </a:cxn>
                <a:cxn ang="T5">
                  <a:pos x="T2" y="T3"/>
                </a:cxn>
              </a:cxnLst>
              <a:rect l="0" t="0" r="r" b="b"/>
              <a:pathLst>
                <a:path w="106" h="2">
                  <a:moveTo>
                    <a:pt x="0" y="0"/>
                  </a:moveTo>
                  <a:lnTo>
                    <a:pt x="106" y="0"/>
                  </a:lnTo>
                </a:path>
              </a:pathLst>
            </a:custGeom>
            <a:noFill/>
            <a:ln w="11430">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65" name="Group 64">
            <a:extLst>
              <a:ext uri="{FF2B5EF4-FFF2-40B4-BE49-F238E27FC236}">
                <a16:creationId xmlns:a16="http://schemas.microsoft.com/office/drawing/2014/main" xmlns="" id="{00000000-0008-0000-0000-000041000000}"/>
              </a:ext>
            </a:extLst>
          </xdr:cNvPr>
          <xdr:cNvGrpSpPr>
            <a:grpSpLocks/>
          </xdr:cNvGrpSpPr>
        </xdr:nvGrpSpPr>
        <xdr:grpSpPr bwMode="auto">
          <a:xfrm>
            <a:off x="6838" y="127"/>
            <a:ext cx="2" cy="190"/>
            <a:chOff x="6838" y="127"/>
            <a:chExt cx="2" cy="190"/>
          </a:xfrm>
        </xdr:grpSpPr>
        <xdr:sp macro="" textlink="">
          <xdr:nvSpPr>
            <xdr:cNvPr id="86" name="Freeform 85">
              <a:extLst>
                <a:ext uri="{FF2B5EF4-FFF2-40B4-BE49-F238E27FC236}">
                  <a16:creationId xmlns:a16="http://schemas.microsoft.com/office/drawing/2014/main" xmlns="" id="{00000000-0008-0000-0000-000056000000}"/>
                </a:ext>
              </a:extLst>
            </xdr:cNvPr>
            <xdr:cNvSpPr>
              <a:spLocks/>
            </xdr:cNvSpPr>
          </xdr:nvSpPr>
          <xdr:spPr bwMode="auto">
            <a:xfrm>
              <a:off x="6838" y="127"/>
              <a:ext cx="2" cy="190"/>
            </a:xfrm>
            <a:custGeom>
              <a:avLst/>
              <a:gdLst>
                <a:gd name="T0" fmla="*/ 0 w 2"/>
                <a:gd name="T1" fmla="*/ 127 h 190"/>
                <a:gd name="T2" fmla="*/ 0 w 2"/>
                <a:gd name="T3" fmla="*/ 317 h 190"/>
                <a:gd name="T4" fmla="*/ 0 60000 65536"/>
                <a:gd name="T5" fmla="*/ 0 60000 65536"/>
              </a:gdLst>
              <a:ahLst/>
              <a:cxnLst>
                <a:cxn ang="T4">
                  <a:pos x="T0" y="T1"/>
                </a:cxn>
                <a:cxn ang="T5">
                  <a:pos x="T2" y="T3"/>
                </a:cxn>
              </a:cxnLst>
              <a:rect l="0" t="0" r="r" b="b"/>
              <a:pathLst>
                <a:path w="2" h="190">
                  <a:moveTo>
                    <a:pt x="0" y="0"/>
                  </a:moveTo>
                  <a:lnTo>
                    <a:pt x="0" y="190"/>
                  </a:lnTo>
                </a:path>
              </a:pathLst>
            </a:custGeom>
            <a:noFill/>
            <a:ln w="13081">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66" name="Group 65">
            <a:extLst>
              <a:ext uri="{FF2B5EF4-FFF2-40B4-BE49-F238E27FC236}">
                <a16:creationId xmlns:a16="http://schemas.microsoft.com/office/drawing/2014/main" xmlns="" id="{00000000-0008-0000-0000-000042000000}"/>
              </a:ext>
            </a:extLst>
          </xdr:cNvPr>
          <xdr:cNvGrpSpPr>
            <a:grpSpLocks/>
          </xdr:cNvGrpSpPr>
        </xdr:nvGrpSpPr>
        <xdr:grpSpPr bwMode="auto">
          <a:xfrm>
            <a:off x="6931" y="123"/>
            <a:ext cx="202" cy="216"/>
            <a:chOff x="6931" y="123"/>
            <a:chExt cx="202" cy="216"/>
          </a:xfrm>
        </xdr:grpSpPr>
        <xdr:sp macro="" textlink="">
          <xdr:nvSpPr>
            <xdr:cNvPr id="83" name="Freeform 82">
              <a:extLst>
                <a:ext uri="{FF2B5EF4-FFF2-40B4-BE49-F238E27FC236}">
                  <a16:creationId xmlns:a16="http://schemas.microsoft.com/office/drawing/2014/main" xmlns="" id="{00000000-0008-0000-0000-000053000000}"/>
                </a:ext>
              </a:extLst>
            </xdr:cNvPr>
            <xdr:cNvSpPr>
              <a:spLocks/>
            </xdr:cNvSpPr>
          </xdr:nvSpPr>
          <xdr:spPr bwMode="auto">
            <a:xfrm>
              <a:off x="6931" y="123"/>
              <a:ext cx="202" cy="216"/>
            </a:xfrm>
            <a:custGeom>
              <a:avLst/>
              <a:gdLst>
                <a:gd name="T0" fmla="*/ 103 w 202"/>
                <a:gd name="T1" fmla="*/ 123 h 216"/>
                <a:gd name="T2" fmla="*/ 45 w 202"/>
                <a:gd name="T3" fmla="*/ 143 h 216"/>
                <a:gd name="T4" fmla="*/ 8 w 202"/>
                <a:gd name="T5" fmla="*/ 195 h 216"/>
                <a:gd name="T6" fmla="*/ 0 w 202"/>
                <a:gd name="T7" fmla="*/ 245 h 216"/>
                <a:gd name="T8" fmla="*/ 6 w 202"/>
                <a:gd name="T9" fmla="*/ 267 h 216"/>
                <a:gd name="T10" fmla="*/ 44 w 202"/>
                <a:gd name="T11" fmla="*/ 319 h 216"/>
                <a:gd name="T12" fmla="*/ 107 w 202"/>
                <a:gd name="T13" fmla="*/ 339 h 216"/>
                <a:gd name="T14" fmla="*/ 119 w 202"/>
                <a:gd name="T15" fmla="*/ 338 h 216"/>
                <a:gd name="T16" fmla="*/ 139 w 202"/>
                <a:gd name="T17" fmla="*/ 334 h 216"/>
                <a:gd name="T18" fmla="*/ 158 w 202"/>
                <a:gd name="T19" fmla="*/ 325 h 216"/>
                <a:gd name="T20" fmla="*/ 166 w 202"/>
                <a:gd name="T21" fmla="*/ 319 h 216"/>
                <a:gd name="T22" fmla="*/ 98 w 202"/>
                <a:gd name="T23" fmla="*/ 319 h 216"/>
                <a:gd name="T24" fmla="*/ 77 w 202"/>
                <a:gd name="T25" fmla="*/ 314 h 216"/>
                <a:gd name="T26" fmla="*/ 31 w 202"/>
                <a:gd name="T27" fmla="*/ 271 h 216"/>
                <a:gd name="T28" fmla="*/ 20 w 202"/>
                <a:gd name="T29" fmla="*/ 226 h 216"/>
                <a:gd name="T30" fmla="*/ 24 w 202"/>
                <a:gd name="T31" fmla="*/ 204 h 216"/>
                <a:gd name="T32" fmla="*/ 65 w 202"/>
                <a:gd name="T33" fmla="*/ 154 h 216"/>
                <a:gd name="T34" fmla="*/ 107 w 202"/>
                <a:gd name="T35" fmla="*/ 142 h 216"/>
                <a:gd name="T36" fmla="*/ 166 w 202"/>
                <a:gd name="T37" fmla="*/ 142 h 216"/>
                <a:gd name="T38" fmla="*/ 163 w 202"/>
                <a:gd name="T39" fmla="*/ 139 h 216"/>
                <a:gd name="T40" fmla="*/ 145 w 202"/>
                <a:gd name="T41" fmla="*/ 130 h 216"/>
                <a:gd name="T42" fmla="*/ 125 w 202"/>
                <a:gd name="T43" fmla="*/ 125 h 216"/>
                <a:gd name="T44" fmla="*/ 103 w 202"/>
                <a:gd name="T45" fmla="*/ 123 h 21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202" h="216">
                  <a:moveTo>
                    <a:pt x="103" y="0"/>
                  </a:moveTo>
                  <a:lnTo>
                    <a:pt x="45" y="20"/>
                  </a:lnTo>
                  <a:lnTo>
                    <a:pt x="8" y="72"/>
                  </a:lnTo>
                  <a:lnTo>
                    <a:pt x="0" y="122"/>
                  </a:lnTo>
                  <a:lnTo>
                    <a:pt x="6" y="144"/>
                  </a:lnTo>
                  <a:lnTo>
                    <a:pt x="44" y="196"/>
                  </a:lnTo>
                  <a:lnTo>
                    <a:pt x="107" y="216"/>
                  </a:lnTo>
                  <a:lnTo>
                    <a:pt x="119" y="215"/>
                  </a:lnTo>
                  <a:lnTo>
                    <a:pt x="139" y="211"/>
                  </a:lnTo>
                  <a:lnTo>
                    <a:pt x="158" y="202"/>
                  </a:lnTo>
                  <a:lnTo>
                    <a:pt x="166" y="196"/>
                  </a:lnTo>
                  <a:lnTo>
                    <a:pt x="98" y="196"/>
                  </a:lnTo>
                  <a:lnTo>
                    <a:pt x="77" y="191"/>
                  </a:lnTo>
                  <a:lnTo>
                    <a:pt x="31" y="148"/>
                  </a:lnTo>
                  <a:lnTo>
                    <a:pt x="20" y="103"/>
                  </a:lnTo>
                  <a:lnTo>
                    <a:pt x="24" y="81"/>
                  </a:lnTo>
                  <a:lnTo>
                    <a:pt x="65" y="31"/>
                  </a:lnTo>
                  <a:lnTo>
                    <a:pt x="107" y="19"/>
                  </a:lnTo>
                  <a:lnTo>
                    <a:pt x="166" y="19"/>
                  </a:lnTo>
                  <a:lnTo>
                    <a:pt x="163" y="16"/>
                  </a:lnTo>
                  <a:lnTo>
                    <a:pt x="145" y="7"/>
                  </a:lnTo>
                  <a:lnTo>
                    <a:pt x="125" y="2"/>
                  </a:lnTo>
                  <a:lnTo>
                    <a:pt x="103"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84" name="Freeform 83">
              <a:extLst>
                <a:ext uri="{FF2B5EF4-FFF2-40B4-BE49-F238E27FC236}">
                  <a16:creationId xmlns:a16="http://schemas.microsoft.com/office/drawing/2014/main" xmlns="" id="{00000000-0008-0000-0000-000054000000}"/>
                </a:ext>
              </a:extLst>
            </xdr:cNvPr>
            <xdr:cNvSpPr>
              <a:spLocks/>
            </xdr:cNvSpPr>
          </xdr:nvSpPr>
          <xdr:spPr bwMode="auto">
            <a:xfrm>
              <a:off x="6931" y="123"/>
              <a:ext cx="202" cy="216"/>
            </a:xfrm>
            <a:custGeom>
              <a:avLst/>
              <a:gdLst>
                <a:gd name="T0" fmla="*/ 202 w 202"/>
                <a:gd name="T1" fmla="*/ 280 h 216"/>
                <a:gd name="T2" fmla="*/ 172 w 202"/>
                <a:gd name="T3" fmla="*/ 288 h 216"/>
                <a:gd name="T4" fmla="*/ 158 w 202"/>
                <a:gd name="T5" fmla="*/ 301 h 216"/>
                <a:gd name="T6" fmla="*/ 141 w 202"/>
                <a:gd name="T7" fmla="*/ 311 h 216"/>
                <a:gd name="T8" fmla="*/ 121 w 202"/>
                <a:gd name="T9" fmla="*/ 317 h 216"/>
                <a:gd name="T10" fmla="*/ 98 w 202"/>
                <a:gd name="T11" fmla="*/ 319 h 216"/>
                <a:gd name="T12" fmla="*/ 166 w 202"/>
                <a:gd name="T13" fmla="*/ 319 h 216"/>
                <a:gd name="T14" fmla="*/ 175 w 202"/>
                <a:gd name="T15" fmla="*/ 313 h 216"/>
                <a:gd name="T16" fmla="*/ 190 w 202"/>
                <a:gd name="T17" fmla="*/ 298 h 216"/>
                <a:gd name="T18" fmla="*/ 202 w 202"/>
                <a:gd name="T19" fmla="*/ 280 h 216"/>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202" h="216">
                  <a:moveTo>
                    <a:pt x="202" y="157"/>
                  </a:moveTo>
                  <a:lnTo>
                    <a:pt x="172" y="165"/>
                  </a:lnTo>
                  <a:lnTo>
                    <a:pt x="158" y="178"/>
                  </a:lnTo>
                  <a:lnTo>
                    <a:pt x="141" y="188"/>
                  </a:lnTo>
                  <a:lnTo>
                    <a:pt x="121" y="194"/>
                  </a:lnTo>
                  <a:lnTo>
                    <a:pt x="98" y="196"/>
                  </a:lnTo>
                  <a:lnTo>
                    <a:pt x="166" y="196"/>
                  </a:lnTo>
                  <a:lnTo>
                    <a:pt x="175" y="190"/>
                  </a:lnTo>
                  <a:lnTo>
                    <a:pt x="190" y="175"/>
                  </a:lnTo>
                  <a:lnTo>
                    <a:pt x="202" y="157"/>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85" name="Freeform 84">
              <a:extLst>
                <a:ext uri="{FF2B5EF4-FFF2-40B4-BE49-F238E27FC236}">
                  <a16:creationId xmlns:a16="http://schemas.microsoft.com/office/drawing/2014/main" xmlns="" id="{00000000-0008-0000-0000-000055000000}"/>
                </a:ext>
              </a:extLst>
            </xdr:cNvPr>
            <xdr:cNvSpPr>
              <a:spLocks/>
            </xdr:cNvSpPr>
          </xdr:nvSpPr>
          <xdr:spPr bwMode="auto">
            <a:xfrm>
              <a:off x="6931" y="123"/>
              <a:ext cx="202" cy="216"/>
            </a:xfrm>
            <a:custGeom>
              <a:avLst/>
              <a:gdLst>
                <a:gd name="T0" fmla="*/ 166 w 202"/>
                <a:gd name="T1" fmla="*/ 142 h 216"/>
                <a:gd name="T2" fmla="*/ 107 w 202"/>
                <a:gd name="T3" fmla="*/ 142 h 216"/>
                <a:gd name="T4" fmla="*/ 128 w 202"/>
                <a:gd name="T5" fmla="*/ 145 h 216"/>
                <a:gd name="T6" fmla="*/ 147 w 202"/>
                <a:gd name="T7" fmla="*/ 152 h 216"/>
                <a:gd name="T8" fmla="*/ 164 w 202"/>
                <a:gd name="T9" fmla="*/ 164 h 216"/>
                <a:gd name="T10" fmla="*/ 178 w 202"/>
                <a:gd name="T11" fmla="*/ 180 h 216"/>
                <a:gd name="T12" fmla="*/ 201 w 202"/>
                <a:gd name="T13" fmla="*/ 180 h 216"/>
                <a:gd name="T14" fmla="*/ 198 w 202"/>
                <a:gd name="T15" fmla="*/ 173 h 216"/>
                <a:gd name="T16" fmla="*/ 193 w 202"/>
                <a:gd name="T17" fmla="*/ 166 h 216"/>
                <a:gd name="T18" fmla="*/ 179 w 202"/>
                <a:gd name="T19" fmla="*/ 151 h 216"/>
                <a:gd name="T20" fmla="*/ 166 w 202"/>
                <a:gd name="T21" fmla="*/ 142 h 216"/>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02" h="216">
                  <a:moveTo>
                    <a:pt x="166" y="19"/>
                  </a:moveTo>
                  <a:lnTo>
                    <a:pt x="107" y="19"/>
                  </a:lnTo>
                  <a:lnTo>
                    <a:pt x="128" y="22"/>
                  </a:lnTo>
                  <a:lnTo>
                    <a:pt x="147" y="29"/>
                  </a:lnTo>
                  <a:lnTo>
                    <a:pt x="164" y="41"/>
                  </a:lnTo>
                  <a:lnTo>
                    <a:pt x="178" y="57"/>
                  </a:lnTo>
                  <a:lnTo>
                    <a:pt x="201" y="57"/>
                  </a:lnTo>
                  <a:lnTo>
                    <a:pt x="198" y="50"/>
                  </a:lnTo>
                  <a:lnTo>
                    <a:pt x="193" y="43"/>
                  </a:lnTo>
                  <a:lnTo>
                    <a:pt x="179" y="28"/>
                  </a:lnTo>
                  <a:lnTo>
                    <a:pt x="166" y="19"/>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67" name="Group 66">
            <a:extLst>
              <a:ext uri="{FF2B5EF4-FFF2-40B4-BE49-F238E27FC236}">
                <a16:creationId xmlns:a16="http://schemas.microsoft.com/office/drawing/2014/main" xmlns="" id="{00000000-0008-0000-0000-000043000000}"/>
              </a:ext>
            </a:extLst>
          </xdr:cNvPr>
          <xdr:cNvGrpSpPr>
            <a:grpSpLocks/>
          </xdr:cNvGrpSpPr>
        </xdr:nvGrpSpPr>
        <xdr:grpSpPr bwMode="auto">
          <a:xfrm>
            <a:off x="7160" y="126"/>
            <a:ext cx="2" cy="209"/>
            <a:chOff x="7160" y="126"/>
            <a:chExt cx="2" cy="209"/>
          </a:xfrm>
        </xdr:grpSpPr>
        <xdr:sp macro="" textlink="">
          <xdr:nvSpPr>
            <xdr:cNvPr id="82" name="Freeform 81">
              <a:extLst>
                <a:ext uri="{FF2B5EF4-FFF2-40B4-BE49-F238E27FC236}">
                  <a16:creationId xmlns:a16="http://schemas.microsoft.com/office/drawing/2014/main" xmlns="" id="{00000000-0008-0000-0000-000052000000}"/>
                </a:ext>
              </a:extLst>
            </xdr:cNvPr>
            <xdr:cNvSpPr>
              <a:spLocks/>
            </xdr:cNvSpPr>
          </xdr:nvSpPr>
          <xdr:spPr bwMode="auto">
            <a:xfrm>
              <a:off x="7160" y="126"/>
              <a:ext cx="2" cy="209"/>
            </a:xfrm>
            <a:custGeom>
              <a:avLst/>
              <a:gdLst>
                <a:gd name="T0" fmla="*/ 0 w 2"/>
                <a:gd name="T1" fmla="*/ 126 h 209"/>
                <a:gd name="T2" fmla="*/ 0 w 2"/>
                <a:gd name="T3" fmla="*/ 335 h 209"/>
                <a:gd name="T4" fmla="*/ 0 60000 65536"/>
                <a:gd name="T5" fmla="*/ 0 60000 65536"/>
              </a:gdLst>
              <a:ahLst/>
              <a:cxnLst>
                <a:cxn ang="T4">
                  <a:pos x="T0" y="T1"/>
                </a:cxn>
                <a:cxn ang="T5">
                  <a:pos x="T2" y="T3"/>
                </a:cxn>
              </a:cxnLst>
              <a:rect l="0" t="0" r="r" b="b"/>
              <a:pathLst>
                <a:path w="2" h="209">
                  <a:moveTo>
                    <a:pt x="0" y="0"/>
                  </a:moveTo>
                  <a:lnTo>
                    <a:pt x="0" y="209"/>
                  </a:lnTo>
                </a:path>
              </a:pathLst>
            </a:custGeom>
            <a:noFill/>
            <a:ln w="13081">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68" name="Group 67">
            <a:extLst>
              <a:ext uri="{FF2B5EF4-FFF2-40B4-BE49-F238E27FC236}">
                <a16:creationId xmlns:a16="http://schemas.microsoft.com/office/drawing/2014/main" xmlns="" id="{00000000-0008-0000-0000-000044000000}"/>
              </a:ext>
            </a:extLst>
          </xdr:cNvPr>
          <xdr:cNvGrpSpPr>
            <a:grpSpLocks/>
          </xdr:cNvGrpSpPr>
        </xdr:nvGrpSpPr>
        <xdr:grpSpPr bwMode="auto">
          <a:xfrm>
            <a:off x="7196" y="126"/>
            <a:ext cx="137" cy="209"/>
            <a:chOff x="7196" y="126"/>
            <a:chExt cx="137" cy="209"/>
          </a:xfrm>
        </xdr:grpSpPr>
        <xdr:sp macro="" textlink="">
          <xdr:nvSpPr>
            <xdr:cNvPr id="80" name="Freeform 79">
              <a:extLst>
                <a:ext uri="{FF2B5EF4-FFF2-40B4-BE49-F238E27FC236}">
                  <a16:creationId xmlns:a16="http://schemas.microsoft.com/office/drawing/2014/main" xmlns="" id="{00000000-0008-0000-0000-000050000000}"/>
                </a:ext>
              </a:extLst>
            </xdr:cNvPr>
            <xdr:cNvSpPr>
              <a:spLocks/>
            </xdr:cNvSpPr>
          </xdr:nvSpPr>
          <xdr:spPr bwMode="auto">
            <a:xfrm>
              <a:off x="7196" y="126"/>
              <a:ext cx="137" cy="209"/>
            </a:xfrm>
            <a:custGeom>
              <a:avLst/>
              <a:gdLst>
                <a:gd name="T0" fmla="*/ 52 w 137"/>
                <a:gd name="T1" fmla="*/ 126 h 209"/>
                <a:gd name="T2" fmla="*/ 0 w 137"/>
                <a:gd name="T3" fmla="*/ 126 h 209"/>
                <a:gd name="T4" fmla="*/ 0 w 137"/>
                <a:gd name="T5" fmla="*/ 335 h 209"/>
                <a:gd name="T6" fmla="*/ 20 w 137"/>
                <a:gd name="T7" fmla="*/ 335 h 209"/>
                <a:gd name="T8" fmla="*/ 20 w 137"/>
                <a:gd name="T9" fmla="*/ 145 h 209"/>
                <a:gd name="T10" fmla="*/ 116 w 137"/>
                <a:gd name="T11" fmla="*/ 145 h 209"/>
                <a:gd name="T12" fmla="*/ 114 w 137"/>
                <a:gd name="T13" fmla="*/ 143 h 209"/>
                <a:gd name="T14" fmla="*/ 92 w 137"/>
                <a:gd name="T15" fmla="*/ 130 h 209"/>
                <a:gd name="T16" fmla="*/ 72 w 137"/>
                <a:gd name="T17" fmla="*/ 127 h 209"/>
                <a:gd name="T18" fmla="*/ 52 w 137"/>
                <a:gd name="T19" fmla="*/ 126 h 209"/>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137" h="209">
                  <a:moveTo>
                    <a:pt x="52" y="0"/>
                  </a:moveTo>
                  <a:lnTo>
                    <a:pt x="0" y="0"/>
                  </a:lnTo>
                  <a:lnTo>
                    <a:pt x="0" y="209"/>
                  </a:lnTo>
                  <a:lnTo>
                    <a:pt x="20" y="209"/>
                  </a:lnTo>
                  <a:lnTo>
                    <a:pt x="20" y="19"/>
                  </a:lnTo>
                  <a:lnTo>
                    <a:pt x="116" y="19"/>
                  </a:lnTo>
                  <a:lnTo>
                    <a:pt x="114" y="17"/>
                  </a:lnTo>
                  <a:lnTo>
                    <a:pt x="92" y="4"/>
                  </a:lnTo>
                  <a:lnTo>
                    <a:pt x="72" y="1"/>
                  </a:lnTo>
                  <a:lnTo>
                    <a:pt x="52"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81" name="Freeform 80">
              <a:extLst>
                <a:ext uri="{FF2B5EF4-FFF2-40B4-BE49-F238E27FC236}">
                  <a16:creationId xmlns:a16="http://schemas.microsoft.com/office/drawing/2014/main" xmlns="" id="{00000000-0008-0000-0000-000051000000}"/>
                </a:ext>
              </a:extLst>
            </xdr:cNvPr>
            <xdr:cNvSpPr>
              <a:spLocks/>
            </xdr:cNvSpPr>
          </xdr:nvSpPr>
          <xdr:spPr bwMode="auto">
            <a:xfrm>
              <a:off x="7196" y="126"/>
              <a:ext cx="137" cy="209"/>
            </a:xfrm>
            <a:custGeom>
              <a:avLst/>
              <a:gdLst>
                <a:gd name="T0" fmla="*/ 116 w 137"/>
                <a:gd name="T1" fmla="*/ 145 h 209"/>
                <a:gd name="T2" fmla="*/ 20 w 137"/>
                <a:gd name="T3" fmla="*/ 145 h 209"/>
                <a:gd name="T4" fmla="*/ 60 w 137"/>
                <a:gd name="T5" fmla="*/ 145 h 209"/>
                <a:gd name="T6" fmla="*/ 79 w 137"/>
                <a:gd name="T7" fmla="*/ 147 h 209"/>
                <a:gd name="T8" fmla="*/ 99 w 137"/>
                <a:gd name="T9" fmla="*/ 155 h 209"/>
                <a:gd name="T10" fmla="*/ 109 w 137"/>
                <a:gd name="T11" fmla="*/ 166 h 209"/>
                <a:gd name="T12" fmla="*/ 115 w 137"/>
                <a:gd name="T13" fmla="*/ 185 h 209"/>
                <a:gd name="T14" fmla="*/ 114 w 137"/>
                <a:gd name="T15" fmla="*/ 212 h 209"/>
                <a:gd name="T16" fmla="*/ 102 w 137"/>
                <a:gd name="T17" fmla="*/ 228 h 209"/>
                <a:gd name="T18" fmla="*/ 81 w 137"/>
                <a:gd name="T19" fmla="*/ 239 h 209"/>
                <a:gd name="T20" fmla="*/ 60 w 137"/>
                <a:gd name="T21" fmla="*/ 241 h 209"/>
                <a:gd name="T22" fmla="*/ 41 w 137"/>
                <a:gd name="T23" fmla="*/ 241 h 209"/>
                <a:gd name="T24" fmla="*/ 110 w 137"/>
                <a:gd name="T25" fmla="*/ 335 h 209"/>
                <a:gd name="T26" fmla="*/ 136 w 137"/>
                <a:gd name="T27" fmla="*/ 335 h 209"/>
                <a:gd name="T28" fmla="*/ 78 w 137"/>
                <a:gd name="T29" fmla="*/ 257 h 209"/>
                <a:gd name="T30" fmla="*/ 81 w 137"/>
                <a:gd name="T31" fmla="*/ 257 h 209"/>
                <a:gd name="T32" fmla="*/ 100 w 137"/>
                <a:gd name="T33" fmla="*/ 252 h 209"/>
                <a:gd name="T34" fmla="*/ 116 w 137"/>
                <a:gd name="T35" fmla="*/ 242 h 209"/>
                <a:gd name="T36" fmla="*/ 117 w 137"/>
                <a:gd name="T37" fmla="*/ 241 h 209"/>
                <a:gd name="T38" fmla="*/ 60 w 137"/>
                <a:gd name="T39" fmla="*/ 241 h 209"/>
                <a:gd name="T40" fmla="*/ 117 w 137"/>
                <a:gd name="T41" fmla="*/ 241 h 209"/>
                <a:gd name="T42" fmla="*/ 128 w 137"/>
                <a:gd name="T43" fmla="*/ 226 h 209"/>
                <a:gd name="T44" fmla="*/ 135 w 137"/>
                <a:gd name="T45" fmla="*/ 204 h 209"/>
                <a:gd name="T46" fmla="*/ 137 w 137"/>
                <a:gd name="T47" fmla="*/ 176 h 209"/>
                <a:gd name="T48" fmla="*/ 129 w 137"/>
                <a:gd name="T49" fmla="*/ 158 h 209"/>
                <a:gd name="T50" fmla="*/ 116 w 137"/>
                <a:gd name="T51" fmla="*/ 145 h 209"/>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0" t="0" r="r" b="b"/>
              <a:pathLst>
                <a:path w="137" h="209">
                  <a:moveTo>
                    <a:pt x="116" y="19"/>
                  </a:moveTo>
                  <a:lnTo>
                    <a:pt x="20" y="19"/>
                  </a:lnTo>
                  <a:lnTo>
                    <a:pt x="60" y="19"/>
                  </a:lnTo>
                  <a:lnTo>
                    <a:pt x="79" y="21"/>
                  </a:lnTo>
                  <a:lnTo>
                    <a:pt x="99" y="29"/>
                  </a:lnTo>
                  <a:lnTo>
                    <a:pt x="109" y="40"/>
                  </a:lnTo>
                  <a:lnTo>
                    <a:pt x="115" y="59"/>
                  </a:lnTo>
                  <a:lnTo>
                    <a:pt x="114" y="86"/>
                  </a:lnTo>
                  <a:lnTo>
                    <a:pt x="102" y="102"/>
                  </a:lnTo>
                  <a:lnTo>
                    <a:pt x="81" y="113"/>
                  </a:lnTo>
                  <a:lnTo>
                    <a:pt x="60" y="115"/>
                  </a:lnTo>
                  <a:lnTo>
                    <a:pt x="41" y="115"/>
                  </a:lnTo>
                  <a:lnTo>
                    <a:pt x="110" y="209"/>
                  </a:lnTo>
                  <a:lnTo>
                    <a:pt x="136" y="209"/>
                  </a:lnTo>
                  <a:lnTo>
                    <a:pt x="78" y="131"/>
                  </a:lnTo>
                  <a:lnTo>
                    <a:pt x="81" y="131"/>
                  </a:lnTo>
                  <a:lnTo>
                    <a:pt x="100" y="126"/>
                  </a:lnTo>
                  <a:lnTo>
                    <a:pt x="116" y="116"/>
                  </a:lnTo>
                  <a:lnTo>
                    <a:pt x="117" y="115"/>
                  </a:lnTo>
                  <a:lnTo>
                    <a:pt x="60" y="115"/>
                  </a:lnTo>
                  <a:lnTo>
                    <a:pt x="117" y="115"/>
                  </a:lnTo>
                  <a:lnTo>
                    <a:pt x="128" y="100"/>
                  </a:lnTo>
                  <a:lnTo>
                    <a:pt x="135" y="78"/>
                  </a:lnTo>
                  <a:lnTo>
                    <a:pt x="137" y="50"/>
                  </a:lnTo>
                  <a:lnTo>
                    <a:pt x="129" y="32"/>
                  </a:lnTo>
                  <a:lnTo>
                    <a:pt x="116" y="19"/>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69" name="Group 68">
            <a:extLst>
              <a:ext uri="{FF2B5EF4-FFF2-40B4-BE49-F238E27FC236}">
                <a16:creationId xmlns:a16="http://schemas.microsoft.com/office/drawing/2014/main" xmlns="" id="{00000000-0008-0000-0000-000045000000}"/>
              </a:ext>
            </a:extLst>
          </xdr:cNvPr>
          <xdr:cNvGrpSpPr>
            <a:grpSpLocks/>
          </xdr:cNvGrpSpPr>
        </xdr:nvGrpSpPr>
        <xdr:grpSpPr bwMode="auto">
          <a:xfrm>
            <a:off x="7343" y="123"/>
            <a:ext cx="202" cy="216"/>
            <a:chOff x="7343" y="123"/>
            <a:chExt cx="202" cy="216"/>
          </a:xfrm>
        </xdr:grpSpPr>
        <xdr:sp macro="" textlink="">
          <xdr:nvSpPr>
            <xdr:cNvPr id="77" name="Freeform 76">
              <a:extLst>
                <a:ext uri="{FF2B5EF4-FFF2-40B4-BE49-F238E27FC236}">
                  <a16:creationId xmlns:a16="http://schemas.microsoft.com/office/drawing/2014/main" xmlns="" id="{00000000-0008-0000-0000-00004D000000}"/>
                </a:ext>
              </a:extLst>
            </xdr:cNvPr>
            <xdr:cNvSpPr>
              <a:spLocks/>
            </xdr:cNvSpPr>
          </xdr:nvSpPr>
          <xdr:spPr bwMode="auto">
            <a:xfrm>
              <a:off x="7343" y="123"/>
              <a:ext cx="202" cy="216"/>
            </a:xfrm>
            <a:custGeom>
              <a:avLst/>
              <a:gdLst>
                <a:gd name="T0" fmla="*/ 102 w 202"/>
                <a:gd name="T1" fmla="*/ 123 h 216"/>
                <a:gd name="T2" fmla="*/ 44 w 202"/>
                <a:gd name="T3" fmla="*/ 143 h 216"/>
                <a:gd name="T4" fmla="*/ 7 w 202"/>
                <a:gd name="T5" fmla="*/ 195 h 216"/>
                <a:gd name="T6" fmla="*/ 0 w 202"/>
                <a:gd name="T7" fmla="*/ 245 h 216"/>
                <a:gd name="T8" fmla="*/ 5 w 202"/>
                <a:gd name="T9" fmla="*/ 267 h 216"/>
                <a:gd name="T10" fmla="*/ 44 w 202"/>
                <a:gd name="T11" fmla="*/ 319 h 216"/>
                <a:gd name="T12" fmla="*/ 106 w 202"/>
                <a:gd name="T13" fmla="*/ 339 h 216"/>
                <a:gd name="T14" fmla="*/ 118 w 202"/>
                <a:gd name="T15" fmla="*/ 338 h 216"/>
                <a:gd name="T16" fmla="*/ 138 w 202"/>
                <a:gd name="T17" fmla="*/ 334 h 216"/>
                <a:gd name="T18" fmla="*/ 157 w 202"/>
                <a:gd name="T19" fmla="*/ 325 h 216"/>
                <a:gd name="T20" fmla="*/ 166 w 202"/>
                <a:gd name="T21" fmla="*/ 319 h 216"/>
                <a:gd name="T22" fmla="*/ 97 w 202"/>
                <a:gd name="T23" fmla="*/ 319 h 216"/>
                <a:gd name="T24" fmla="*/ 76 w 202"/>
                <a:gd name="T25" fmla="*/ 314 h 216"/>
                <a:gd name="T26" fmla="*/ 30 w 202"/>
                <a:gd name="T27" fmla="*/ 271 h 216"/>
                <a:gd name="T28" fmla="*/ 19 w 202"/>
                <a:gd name="T29" fmla="*/ 226 h 216"/>
                <a:gd name="T30" fmla="*/ 24 w 202"/>
                <a:gd name="T31" fmla="*/ 204 h 216"/>
                <a:gd name="T32" fmla="*/ 64 w 202"/>
                <a:gd name="T33" fmla="*/ 154 h 216"/>
                <a:gd name="T34" fmla="*/ 107 w 202"/>
                <a:gd name="T35" fmla="*/ 142 h 216"/>
                <a:gd name="T36" fmla="*/ 166 w 202"/>
                <a:gd name="T37" fmla="*/ 142 h 216"/>
                <a:gd name="T38" fmla="*/ 162 w 202"/>
                <a:gd name="T39" fmla="*/ 139 h 216"/>
                <a:gd name="T40" fmla="*/ 144 w 202"/>
                <a:gd name="T41" fmla="*/ 130 h 216"/>
                <a:gd name="T42" fmla="*/ 124 w 202"/>
                <a:gd name="T43" fmla="*/ 125 h 216"/>
                <a:gd name="T44" fmla="*/ 102 w 202"/>
                <a:gd name="T45" fmla="*/ 123 h 21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202" h="216">
                  <a:moveTo>
                    <a:pt x="102" y="0"/>
                  </a:moveTo>
                  <a:lnTo>
                    <a:pt x="44" y="20"/>
                  </a:lnTo>
                  <a:lnTo>
                    <a:pt x="7" y="72"/>
                  </a:lnTo>
                  <a:lnTo>
                    <a:pt x="0" y="122"/>
                  </a:lnTo>
                  <a:lnTo>
                    <a:pt x="5" y="144"/>
                  </a:lnTo>
                  <a:lnTo>
                    <a:pt x="44" y="196"/>
                  </a:lnTo>
                  <a:lnTo>
                    <a:pt x="106" y="216"/>
                  </a:lnTo>
                  <a:lnTo>
                    <a:pt x="118" y="215"/>
                  </a:lnTo>
                  <a:lnTo>
                    <a:pt x="138" y="211"/>
                  </a:lnTo>
                  <a:lnTo>
                    <a:pt x="157" y="202"/>
                  </a:lnTo>
                  <a:lnTo>
                    <a:pt x="166" y="196"/>
                  </a:lnTo>
                  <a:lnTo>
                    <a:pt x="97" y="196"/>
                  </a:lnTo>
                  <a:lnTo>
                    <a:pt x="76" y="191"/>
                  </a:lnTo>
                  <a:lnTo>
                    <a:pt x="30" y="148"/>
                  </a:lnTo>
                  <a:lnTo>
                    <a:pt x="19" y="103"/>
                  </a:lnTo>
                  <a:lnTo>
                    <a:pt x="24" y="81"/>
                  </a:lnTo>
                  <a:lnTo>
                    <a:pt x="64" y="31"/>
                  </a:lnTo>
                  <a:lnTo>
                    <a:pt x="107" y="19"/>
                  </a:lnTo>
                  <a:lnTo>
                    <a:pt x="166" y="19"/>
                  </a:lnTo>
                  <a:lnTo>
                    <a:pt x="162" y="16"/>
                  </a:lnTo>
                  <a:lnTo>
                    <a:pt x="144" y="7"/>
                  </a:lnTo>
                  <a:lnTo>
                    <a:pt x="124" y="2"/>
                  </a:lnTo>
                  <a:lnTo>
                    <a:pt x="102"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78" name="Freeform 77">
              <a:extLst>
                <a:ext uri="{FF2B5EF4-FFF2-40B4-BE49-F238E27FC236}">
                  <a16:creationId xmlns:a16="http://schemas.microsoft.com/office/drawing/2014/main" xmlns="" id="{00000000-0008-0000-0000-00004E000000}"/>
                </a:ext>
              </a:extLst>
            </xdr:cNvPr>
            <xdr:cNvSpPr>
              <a:spLocks/>
            </xdr:cNvSpPr>
          </xdr:nvSpPr>
          <xdr:spPr bwMode="auto">
            <a:xfrm>
              <a:off x="7343" y="123"/>
              <a:ext cx="202" cy="216"/>
            </a:xfrm>
            <a:custGeom>
              <a:avLst/>
              <a:gdLst>
                <a:gd name="T0" fmla="*/ 201 w 202"/>
                <a:gd name="T1" fmla="*/ 280 h 216"/>
                <a:gd name="T2" fmla="*/ 172 w 202"/>
                <a:gd name="T3" fmla="*/ 288 h 216"/>
                <a:gd name="T4" fmla="*/ 158 w 202"/>
                <a:gd name="T5" fmla="*/ 301 h 216"/>
                <a:gd name="T6" fmla="*/ 141 w 202"/>
                <a:gd name="T7" fmla="*/ 311 h 216"/>
                <a:gd name="T8" fmla="*/ 121 w 202"/>
                <a:gd name="T9" fmla="*/ 317 h 216"/>
                <a:gd name="T10" fmla="*/ 97 w 202"/>
                <a:gd name="T11" fmla="*/ 319 h 216"/>
                <a:gd name="T12" fmla="*/ 166 w 202"/>
                <a:gd name="T13" fmla="*/ 319 h 216"/>
                <a:gd name="T14" fmla="*/ 174 w 202"/>
                <a:gd name="T15" fmla="*/ 313 h 216"/>
                <a:gd name="T16" fmla="*/ 189 w 202"/>
                <a:gd name="T17" fmla="*/ 298 h 216"/>
                <a:gd name="T18" fmla="*/ 201 w 202"/>
                <a:gd name="T19" fmla="*/ 280 h 216"/>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202" h="216">
                  <a:moveTo>
                    <a:pt x="201" y="157"/>
                  </a:moveTo>
                  <a:lnTo>
                    <a:pt x="172" y="165"/>
                  </a:lnTo>
                  <a:lnTo>
                    <a:pt x="158" y="178"/>
                  </a:lnTo>
                  <a:lnTo>
                    <a:pt x="141" y="188"/>
                  </a:lnTo>
                  <a:lnTo>
                    <a:pt x="121" y="194"/>
                  </a:lnTo>
                  <a:lnTo>
                    <a:pt x="97" y="196"/>
                  </a:lnTo>
                  <a:lnTo>
                    <a:pt x="166" y="196"/>
                  </a:lnTo>
                  <a:lnTo>
                    <a:pt x="174" y="190"/>
                  </a:lnTo>
                  <a:lnTo>
                    <a:pt x="189" y="175"/>
                  </a:lnTo>
                  <a:lnTo>
                    <a:pt x="201" y="157"/>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79" name="Freeform 78">
              <a:extLst>
                <a:ext uri="{FF2B5EF4-FFF2-40B4-BE49-F238E27FC236}">
                  <a16:creationId xmlns:a16="http://schemas.microsoft.com/office/drawing/2014/main" xmlns="" id="{00000000-0008-0000-0000-00004F000000}"/>
                </a:ext>
              </a:extLst>
            </xdr:cNvPr>
            <xdr:cNvSpPr>
              <a:spLocks/>
            </xdr:cNvSpPr>
          </xdr:nvSpPr>
          <xdr:spPr bwMode="auto">
            <a:xfrm>
              <a:off x="7343" y="123"/>
              <a:ext cx="202" cy="216"/>
            </a:xfrm>
            <a:custGeom>
              <a:avLst/>
              <a:gdLst>
                <a:gd name="T0" fmla="*/ 166 w 202"/>
                <a:gd name="T1" fmla="*/ 142 h 216"/>
                <a:gd name="T2" fmla="*/ 107 w 202"/>
                <a:gd name="T3" fmla="*/ 142 h 216"/>
                <a:gd name="T4" fmla="*/ 127 w 202"/>
                <a:gd name="T5" fmla="*/ 145 h 216"/>
                <a:gd name="T6" fmla="*/ 146 w 202"/>
                <a:gd name="T7" fmla="*/ 152 h 216"/>
                <a:gd name="T8" fmla="*/ 163 w 202"/>
                <a:gd name="T9" fmla="*/ 164 h 216"/>
                <a:gd name="T10" fmla="*/ 177 w 202"/>
                <a:gd name="T11" fmla="*/ 180 h 216"/>
                <a:gd name="T12" fmla="*/ 200 w 202"/>
                <a:gd name="T13" fmla="*/ 180 h 216"/>
                <a:gd name="T14" fmla="*/ 197 w 202"/>
                <a:gd name="T15" fmla="*/ 173 h 216"/>
                <a:gd name="T16" fmla="*/ 192 w 202"/>
                <a:gd name="T17" fmla="*/ 166 h 216"/>
                <a:gd name="T18" fmla="*/ 178 w 202"/>
                <a:gd name="T19" fmla="*/ 151 h 216"/>
                <a:gd name="T20" fmla="*/ 166 w 202"/>
                <a:gd name="T21" fmla="*/ 142 h 216"/>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02" h="216">
                  <a:moveTo>
                    <a:pt x="166" y="19"/>
                  </a:moveTo>
                  <a:lnTo>
                    <a:pt x="107" y="19"/>
                  </a:lnTo>
                  <a:lnTo>
                    <a:pt x="127" y="22"/>
                  </a:lnTo>
                  <a:lnTo>
                    <a:pt x="146" y="29"/>
                  </a:lnTo>
                  <a:lnTo>
                    <a:pt x="163" y="41"/>
                  </a:lnTo>
                  <a:lnTo>
                    <a:pt x="177" y="57"/>
                  </a:lnTo>
                  <a:lnTo>
                    <a:pt x="200" y="57"/>
                  </a:lnTo>
                  <a:lnTo>
                    <a:pt x="197" y="50"/>
                  </a:lnTo>
                  <a:lnTo>
                    <a:pt x="192" y="43"/>
                  </a:lnTo>
                  <a:lnTo>
                    <a:pt x="178" y="28"/>
                  </a:lnTo>
                  <a:lnTo>
                    <a:pt x="166" y="19"/>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grpSp>
        <xdr:nvGrpSpPr>
          <xdr:cNvPr id="70" name="Group 69">
            <a:extLst>
              <a:ext uri="{FF2B5EF4-FFF2-40B4-BE49-F238E27FC236}">
                <a16:creationId xmlns:a16="http://schemas.microsoft.com/office/drawing/2014/main" xmlns="" id="{00000000-0008-0000-0000-000046000000}"/>
              </a:ext>
            </a:extLst>
          </xdr:cNvPr>
          <xdr:cNvGrpSpPr>
            <a:grpSpLocks/>
          </xdr:cNvGrpSpPr>
        </xdr:nvGrpSpPr>
        <xdr:grpSpPr bwMode="auto">
          <a:xfrm>
            <a:off x="7563" y="326"/>
            <a:ext cx="106" cy="2"/>
            <a:chOff x="7563" y="326"/>
            <a:chExt cx="106" cy="2"/>
          </a:xfrm>
        </xdr:grpSpPr>
        <xdr:sp macro="" textlink="">
          <xdr:nvSpPr>
            <xdr:cNvPr id="76" name="Freeform 75">
              <a:extLst>
                <a:ext uri="{FF2B5EF4-FFF2-40B4-BE49-F238E27FC236}">
                  <a16:creationId xmlns:a16="http://schemas.microsoft.com/office/drawing/2014/main" xmlns="" id="{00000000-0008-0000-0000-00004C000000}"/>
                </a:ext>
              </a:extLst>
            </xdr:cNvPr>
            <xdr:cNvSpPr>
              <a:spLocks/>
            </xdr:cNvSpPr>
          </xdr:nvSpPr>
          <xdr:spPr bwMode="auto">
            <a:xfrm>
              <a:off x="7563" y="326"/>
              <a:ext cx="106" cy="2"/>
            </a:xfrm>
            <a:custGeom>
              <a:avLst/>
              <a:gdLst>
                <a:gd name="T0" fmla="*/ 0 w 106"/>
                <a:gd name="T1" fmla="*/ 0 h 2"/>
                <a:gd name="T2" fmla="*/ 106 w 106"/>
                <a:gd name="T3" fmla="*/ 0 h 2"/>
                <a:gd name="T4" fmla="*/ 0 60000 65536"/>
                <a:gd name="T5" fmla="*/ 0 60000 65536"/>
              </a:gdLst>
              <a:ahLst/>
              <a:cxnLst>
                <a:cxn ang="T4">
                  <a:pos x="T0" y="T1"/>
                </a:cxn>
                <a:cxn ang="T5">
                  <a:pos x="T2" y="T3"/>
                </a:cxn>
              </a:cxnLst>
              <a:rect l="0" t="0" r="r" b="b"/>
              <a:pathLst>
                <a:path w="106" h="2">
                  <a:moveTo>
                    <a:pt x="0" y="0"/>
                  </a:moveTo>
                  <a:lnTo>
                    <a:pt x="106" y="0"/>
                  </a:lnTo>
                </a:path>
              </a:pathLst>
            </a:custGeom>
            <a:noFill/>
            <a:ln w="11430">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71" name="Group 70">
            <a:extLst>
              <a:ext uri="{FF2B5EF4-FFF2-40B4-BE49-F238E27FC236}">
                <a16:creationId xmlns:a16="http://schemas.microsoft.com/office/drawing/2014/main" xmlns="" id="{00000000-0008-0000-0000-000047000000}"/>
              </a:ext>
            </a:extLst>
          </xdr:cNvPr>
          <xdr:cNvGrpSpPr>
            <a:grpSpLocks/>
          </xdr:cNvGrpSpPr>
        </xdr:nvGrpSpPr>
        <xdr:grpSpPr bwMode="auto">
          <a:xfrm>
            <a:off x="7573" y="127"/>
            <a:ext cx="2" cy="190"/>
            <a:chOff x="7573" y="127"/>
            <a:chExt cx="2" cy="190"/>
          </a:xfrm>
        </xdr:grpSpPr>
        <xdr:sp macro="" textlink="">
          <xdr:nvSpPr>
            <xdr:cNvPr id="75" name="Freeform 74">
              <a:extLst>
                <a:ext uri="{FF2B5EF4-FFF2-40B4-BE49-F238E27FC236}">
                  <a16:creationId xmlns:a16="http://schemas.microsoft.com/office/drawing/2014/main" xmlns="" id="{00000000-0008-0000-0000-00004B000000}"/>
                </a:ext>
              </a:extLst>
            </xdr:cNvPr>
            <xdr:cNvSpPr>
              <a:spLocks/>
            </xdr:cNvSpPr>
          </xdr:nvSpPr>
          <xdr:spPr bwMode="auto">
            <a:xfrm>
              <a:off x="7573" y="127"/>
              <a:ext cx="2" cy="190"/>
            </a:xfrm>
            <a:custGeom>
              <a:avLst/>
              <a:gdLst>
                <a:gd name="T0" fmla="*/ 0 w 2"/>
                <a:gd name="T1" fmla="*/ 127 h 190"/>
                <a:gd name="T2" fmla="*/ 0 w 2"/>
                <a:gd name="T3" fmla="*/ 317 h 190"/>
                <a:gd name="T4" fmla="*/ 0 60000 65536"/>
                <a:gd name="T5" fmla="*/ 0 60000 65536"/>
              </a:gdLst>
              <a:ahLst/>
              <a:cxnLst>
                <a:cxn ang="T4">
                  <a:pos x="T0" y="T1"/>
                </a:cxn>
                <a:cxn ang="T5">
                  <a:pos x="T2" y="T3"/>
                </a:cxn>
              </a:cxnLst>
              <a:rect l="0" t="0" r="r" b="b"/>
              <a:pathLst>
                <a:path w="2" h="190">
                  <a:moveTo>
                    <a:pt x="0" y="0"/>
                  </a:moveTo>
                  <a:lnTo>
                    <a:pt x="0" y="190"/>
                  </a:lnTo>
                </a:path>
              </a:pathLst>
            </a:custGeom>
            <a:noFill/>
            <a:ln w="13081">
              <a:solidFill>
                <a:srgbClr val="9288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GB"/>
            </a:p>
          </xdr:txBody>
        </xdr:sp>
      </xdr:grpSp>
      <xdr:grpSp>
        <xdr:nvGrpSpPr>
          <xdr:cNvPr id="72" name="Group 71">
            <a:extLst>
              <a:ext uri="{FF2B5EF4-FFF2-40B4-BE49-F238E27FC236}">
                <a16:creationId xmlns:a16="http://schemas.microsoft.com/office/drawing/2014/main" xmlns="" id="{00000000-0008-0000-0000-000048000000}"/>
              </a:ext>
            </a:extLst>
          </xdr:cNvPr>
          <xdr:cNvGrpSpPr>
            <a:grpSpLocks/>
          </xdr:cNvGrpSpPr>
        </xdr:nvGrpSpPr>
        <xdr:grpSpPr bwMode="auto">
          <a:xfrm>
            <a:off x="5197" y="126"/>
            <a:ext cx="2851" cy="612"/>
            <a:chOff x="5197" y="126"/>
            <a:chExt cx="2851" cy="612"/>
          </a:xfrm>
        </xdr:grpSpPr>
        <xdr:sp macro="" textlink="">
          <xdr:nvSpPr>
            <xdr:cNvPr id="73" name="Freeform 72">
              <a:extLst>
                <a:ext uri="{FF2B5EF4-FFF2-40B4-BE49-F238E27FC236}">
                  <a16:creationId xmlns:a16="http://schemas.microsoft.com/office/drawing/2014/main" xmlns="" id="{00000000-0008-0000-0000-000049000000}"/>
                </a:ext>
              </a:extLst>
            </xdr:cNvPr>
            <xdr:cNvSpPr>
              <a:spLocks/>
            </xdr:cNvSpPr>
          </xdr:nvSpPr>
          <xdr:spPr bwMode="auto">
            <a:xfrm>
              <a:off x="7673" y="126"/>
              <a:ext cx="113" cy="209"/>
            </a:xfrm>
            <a:custGeom>
              <a:avLst/>
              <a:gdLst>
                <a:gd name="T0" fmla="*/ 112 w 113"/>
                <a:gd name="T1" fmla="*/ 126 h 209"/>
                <a:gd name="T2" fmla="*/ 0 w 113"/>
                <a:gd name="T3" fmla="*/ 126 h 209"/>
                <a:gd name="T4" fmla="*/ 0 w 113"/>
                <a:gd name="T5" fmla="*/ 335 h 209"/>
                <a:gd name="T6" fmla="*/ 112 w 113"/>
                <a:gd name="T7" fmla="*/ 335 h 209"/>
                <a:gd name="T8" fmla="*/ 112 w 113"/>
                <a:gd name="T9" fmla="*/ 316 h 209"/>
                <a:gd name="T10" fmla="*/ 20 w 113"/>
                <a:gd name="T11" fmla="*/ 316 h 209"/>
                <a:gd name="T12" fmla="*/ 20 w 113"/>
                <a:gd name="T13" fmla="*/ 239 h 209"/>
                <a:gd name="T14" fmla="*/ 109 w 113"/>
                <a:gd name="T15" fmla="*/ 239 h 209"/>
                <a:gd name="T16" fmla="*/ 109 w 113"/>
                <a:gd name="T17" fmla="*/ 220 h 209"/>
                <a:gd name="T18" fmla="*/ 20 w 113"/>
                <a:gd name="T19" fmla="*/ 220 h 209"/>
                <a:gd name="T20" fmla="*/ 20 w 113"/>
                <a:gd name="T21" fmla="*/ 145 h 209"/>
                <a:gd name="T22" fmla="*/ 112 w 113"/>
                <a:gd name="T23" fmla="*/ 145 h 209"/>
                <a:gd name="T24" fmla="*/ 112 w 113"/>
                <a:gd name="T25" fmla="*/ 126 h 209"/>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113" h="209">
                  <a:moveTo>
                    <a:pt x="112" y="0"/>
                  </a:moveTo>
                  <a:lnTo>
                    <a:pt x="0" y="0"/>
                  </a:lnTo>
                  <a:lnTo>
                    <a:pt x="0" y="209"/>
                  </a:lnTo>
                  <a:lnTo>
                    <a:pt x="112" y="209"/>
                  </a:lnTo>
                  <a:lnTo>
                    <a:pt x="112" y="190"/>
                  </a:lnTo>
                  <a:lnTo>
                    <a:pt x="20" y="190"/>
                  </a:lnTo>
                  <a:lnTo>
                    <a:pt x="20" y="113"/>
                  </a:lnTo>
                  <a:lnTo>
                    <a:pt x="109" y="113"/>
                  </a:lnTo>
                  <a:lnTo>
                    <a:pt x="109" y="94"/>
                  </a:lnTo>
                  <a:lnTo>
                    <a:pt x="20" y="94"/>
                  </a:lnTo>
                  <a:lnTo>
                    <a:pt x="20" y="19"/>
                  </a:lnTo>
                  <a:lnTo>
                    <a:pt x="112" y="19"/>
                  </a:lnTo>
                  <a:lnTo>
                    <a:pt x="112" y="0"/>
                  </a:lnTo>
                  <a:close/>
                </a:path>
              </a:pathLst>
            </a:custGeom>
            <a:solidFill>
              <a:srgbClr val="92888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74" name="Text Box 51">
              <a:extLst>
                <a:ext uri="{FF2B5EF4-FFF2-40B4-BE49-F238E27FC236}">
                  <a16:creationId xmlns:a16="http://schemas.microsoft.com/office/drawing/2014/main" xmlns="" id="{00000000-0008-0000-0000-00004A000000}"/>
                </a:ext>
              </a:extLst>
            </xdr:cNvPr>
            <xdr:cNvSpPr txBox="1">
              <a:spLocks noChangeArrowheads="1"/>
            </xdr:cNvSpPr>
          </xdr:nvSpPr>
          <xdr:spPr bwMode="auto">
            <a:xfrm>
              <a:off x="5197" y="149"/>
              <a:ext cx="2851" cy="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r>
                <a:rPr lang="en-US" sz="1450">
                  <a:effectLst/>
                  <a:latin typeface="Tahoma" panose="020B0604030504040204" pitchFamily="34" charset="0"/>
                  <a:ea typeface="Tahoma" panose="020B0604030504040204" pitchFamily="34" charset="0"/>
                  <a:cs typeface="Times New Roman" panose="02020603050405020304" pitchFamily="18" charset="0"/>
                </a:rPr>
                <a:t> </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marL="939800">
                <a:spcAft>
                  <a:spcPts val="0"/>
                </a:spcAft>
              </a:pPr>
              <a:r>
                <a:rPr lang="en-US" sz="1400" b="1" spc="-55">
                  <a:solidFill>
                    <a:srgbClr val="2EBFCA"/>
                  </a:solidFill>
                  <a:effectLst/>
                  <a:latin typeface="Century Gothic" panose="020B0502020202020204" pitchFamily="34" charset="0"/>
                  <a:ea typeface="Calibri" panose="020F0502020204030204" pitchFamily="34" charset="0"/>
                  <a:cs typeface="Times New Roman" panose="02020603050405020304" pitchFamily="18" charset="0"/>
                </a:rPr>
                <a:t>GENER</a:t>
              </a:r>
              <a:r>
                <a:rPr lang="en-US" sz="1400" b="1" spc="-85">
                  <a:solidFill>
                    <a:srgbClr val="2EBFCA"/>
                  </a:solidFill>
                  <a:effectLst/>
                  <a:latin typeface="Century Gothic" panose="020B0502020202020204" pitchFamily="34" charset="0"/>
                  <a:ea typeface="Calibri" panose="020F0502020204030204" pitchFamily="34" charset="0"/>
                  <a:cs typeface="Times New Roman" panose="02020603050405020304" pitchFamily="18" charset="0"/>
                </a:rPr>
                <a:t>A</a:t>
              </a:r>
              <a:r>
                <a:rPr lang="en-US" sz="1400" b="1" spc="-55">
                  <a:solidFill>
                    <a:srgbClr val="2EBFCA"/>
                  </a:solidFill>
                  <a:effectLst/>
                  <a:latin typeface="Century Gothic" panose="020B0502020202020204" pitchFamily="34" charset="0"/>
                  <a:ea typeface="Calibri" panose="020F0502020204030204" pitchFamily="34" charset="0"/>
                  <a:cs typeface="Times New Roman" panose="02020603050405020304" pitchFamily="18" charset="0"/>
                </a:rPr>
                <a:t>TION</a:t>
              </a:r>
              <a:endParaRPr lang="en-GB" sz="14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19</xdr:row>
      <xdr:rowOff>0</xdr:rowOff>
    </xdr:from>
    <xdr:to>
      <xdr:col>8</xdr:col>
      <xdr:colOff>9525</xdr:colOff>
      <xdr:row>46</xdr:row>
      <xdr:rowOff>76200</xdr:rowOff>
    </xdr:to>
    <xdr:graphicFrame macro="">
      <xdr:nvGraphicFramePr>
        <xdr:cNvPr id="2" name="Chart 1">
          <a:extLst>
            <a:ext uri="{FF2B5EF4-FFF2-40B4-BE49-F238E27FC236}">
              <a16:creationId xmlns:a16="http://schemas.microsoft.com/office/drawing/2014/main" xmlns=""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1"/>
  </sheetPr>
  <dimension ref="B2:P55"/>
  <sheetViews>
    <sheetView showGridLines="0" tabSelected="1" topLeftCell="A25" zoomScale="85" zoomScaleNormal="85" workbookViewId="0">
      <selection activeCell="C43" sqref="C43:I45"/>
    </sheetView>
  </sheetViews>
  <sheetFormatPr defaultColWidth="9.42578125" defaultRowHeight="15"/>
  <cols>
    <col min="1" max="1" width="6.42578125" style="2" customWidth="1"/>
    <col min="2" max="2" width="14.5703125" style="2" bestFit="1" customWidth="1"/>
    <col min="3" max="4" width="9.42578125" style="2"/>
    <col min="5" max="5" width="9.42578125" style="2" customWidth="1"/>
    <col min="6" max="8" width="9.42578125" style="2"/>
    <col min="9" max="9" width="15" style="2" customWidth="1"/>
    <col min="10" max="10" width="8" style="2" customWidth="1"/>
    <col min="11" max="11" width="5.42578125" style="2" customWidth="1"/>
    <col min="12" max="14" width="9.42578125" style="2"/>
    <col min="15" max="15" width="9.42578125" style="2" customWidth="1"/>
    <col min="16" max="16384" width="9.42578125" style="2"/>
  </cols>
  <sheetData>
    <row r="2" spans="2:16">
      <c r="F2" s="298"/>
      <c r="G2" s="298"/>
      <c r="H2" s="298"/>
      <c r="I2" s="298"/>
      <c r="N2" s="143" t="s">
        <v>347</v>
      </c>
      <c r="P2" s="144"/>
    </row>
    <row r="3" spans="2:16">
      <c r="F3" s="298"/>
      <c r="G3" s="298"/>
      <c r="H3" s="298"/>
      <c r="I3" s="298"/>
      <c r="N3" s="144"/>
    </row>
    <row r="4" spans="2:16">
      <c r="F4" s="298"/>
      <c r="G4" s="298"/>
      <c r="H4" s="298"/>
      <c r="I4" s="298"/>
    </row>
    <row r="5" spans="2:16">
      <c r="F5" s="298"/>
      <c r="G5" s="298"/>
      <c r="H5" s="298"/>
      <c r="I5" s="298"/>
    </row>
    <row r="6" spans="2:16">
      <c r="F6" s="298"/>
      <c r="G6" s="298"/>
      <c r="H6" s="298"/>
      <c r="I6" s="298"/>
    </row>
    <row r="7" spans="2:16">
      <c r="F7" s="247"/>
      <c r="G7" s="247"/>
      <c r="H7" s="247"/>
      <c r="I7" s="247"/>
    </row>
    <row r="8" spans="2:16" ht="15.75" customHeight="1">
      <c r="B8" s="300" t="s">
        <v>8</v>
      </c>
      <c r="C8" s="300"/>
      <c r="D8" s="300"/>
      <c r="E8" s="300"/>
      <c r="F8" s="300"/>
      <c r="G8" s="300"/>
      <c r="H8" s="300"/>
      <c r="I8" s="300"/>
      <c r="N8" s="121"/>
    </row>
    <row r="9" spans="2:16">
      <c r="B9" s="300"/>
      <c r="C9" s="300"/>
      <c r="D9" s="300"/>
      <c r="E9" s="300"/>
      <c r="F9" s="300"/>
      <c r="G9" s="300"/>
      <c r="H9" s="300"/>
      <c r="I9" s="300"/>
    </row>
    <row r="10" spans="2:16">
      <c r="B10" s="300"/>
      <c r="C10" s="300"/>
      <c r="D10" s="300"/>
      <c r="E10" s="300"/>
      <c r="F10" s="300"/>
      <c r="G10" s="300"/>
      <c r="H10" s="300"/>
      <c r="I10" s="300"/>
    </row>
    <row r="11" spans="2:16">
      <c r="B11" s="300"/>
      <c r="C11" s="300"/>
      <c r="D11" s="300"/>
      <c r="E11" s="300"/>
      <c r="F11" s="300"/>
      <c r="G11" s="300"/>
      <c r="H11" s="300"/>
      <c r="I11" s="300"/>
    </row>
    <row r="12" spans="2:16">
      <c r="B12" s="300"/>
      <c r="C12" s="300"/>
      <c r="D12" s="300"/>
      <c r="E12" s="300"/>
      <c r="F12" s="300"/>
      <c r="G12" s="300"/>
      <c r="H12" s="300"/>
      <c r="I12" s="300"/>
    </row>
    <row r="13" spans="2:16">
      <c r="B13" s="300"/>
      <c r="C13" s="300"/>
      <c r="D13" s="300"/>
      <c r="E13" s="300"/>
      <c r="F13" s="300"/>
      <c r="G13" s="300"/>
      <c r="H13" s="300"/>
      <c r="I13" s="300"/>
      <c r="N13" s="129" t="s">
        <v>289</v>
      </c>
      <c r="O13" s="127"/>
      <c r="P13" s="127"/>
    </row>
    <row r="14" spans="2:16" ht="15.6" customHeight="1">
      <c r="B14" s="300"/>
      <c r="C14" s="300"/>
      <c r="D14" s="300"/>
      <c r="E14" s="300"/>
      <c r="F14" s="300"/>
      <c r="G14" s="300"/>
      <c r="H14" s="300"/>
      <c r="I14" s="300"/>
      <c r="N14" s="299" t="s">
        <v>293</v>
      </c>
      <c r="O14" s="299"/>
      <c r="P14" s="299"/>
    </row>
    <row r="15" spans="2:16">
      <c r="B15" s="300"/>
      <c r="C15" s="300"/>
      <c r="D15" s="300"/>
      <c r="E15" s="300"/>
      <c r="F15" s="300"/>
      <c r="G15" s="300"/>
      <c r="H15" s="300"/>
      <c r="I15" s="300"/>
      <c r="N15" s="299"/>
      <c r="O15" s="299"/>
      <c r="P15" s="299"/>
    </row>
    <row r="16" spans="2:16">
      <c r="B16" s="300"/>
      <c r="C16" s="300"/>
      <c r="D16" s="300"/>
      <c r="E16" s="300"/>
      <c r="F16" s="300"/>
      <c r="G16" s="300"/>
      <c r="H16" s="300"/>
      <c r="I16" s="300"/>
      <c r="N16" s="299"/>
      <c r="O16" s="299"/>
      <c r="P16" s="299"/>
    </row>
    <row r="17" spans="2:16">
      <c r="B17" s="300"/>
      <c r="C17" s="300"/>
      <c r="D17" s="300"/>
      <c r="E17" s="300"/>
      <c r="F17" s="300"/>
      <c r="G17" s="300"/>
      <c r="H17" s="300"/>
      <c r="I17" s="300"/>
      <c r="N17" s="299"/>
      <c r="O17" s="299"/>
      <c r="P17" s="299"/>
    </row>
    <row r="18" spans="2:16">
      <c r="B18" s="300"/>
      <c r="C18" s="300"/>
      <c r="D18" s="300"/>
      <c r="E18" s="300"/>
      <c r="F18" s="300"/>
      <c r="G18" s="300"/>
      <c r="H18" s="300"/>
      <c r="I18" s="300"/>
      <c r="N18" s="299"/>
      <c r="O18" s="299"/>
      <c r="P18" s="299"/>
    </row>
    <row r="19" spans="2:16">
      <c r="B19" s="300"/>
      <c r="C19" s="300"/>
      <c r="D19" s="300"/>
      <c r="E19" s="300"/>
      <c r="F19" s="300"/>
      <c r="G19" s="300"/>
      <c r="H19" s="300"/>
      <c r="I19" s="300"/>
      <c r="N19" s="299"/>
      <c r="O19" s="299"/>
      <c r="P19" s="299"/>
    </row>
    <row r="20" spans="2:16">
      <c r="B20" s="300"/>
      <c r="C20" s="300"/>
      <c r="D20" s="300"/>
      <c r="E20" s="300"/>
      <c r="F20" s="300"/>
      <c r="G20" s="300"/>
      <c r="H20" s="300"/>
      <c r="I20" s="300"/>
    </row>
    <row r="21" spans="2:16">
      <c r="B21" s="300"/>
      <c r="C21" s="300"/>
      <c r="D21" s="300"/>
      <c r="E21" s="300"/>
      <c r="F21" s="300"/>
      <c r="G21" s="300"/>
      <c r="H21" s="300"/>
      <c r="I21" s="300"/>
    </row>
    <row r="22" spans="2:16">
      <c r="B22" s="300"/>
      <c r="C22" s="300"/>
      <c r="D22" s="300"/>
      <c r="E22" s="300"/>
      <c r="F22" s="300"/>
      <c r="G22" s="300"/>
      <c r="H22" s="300"/>
      <c r="I22" s="300"/>
    </row>
    <row r="23" spans="2:16">
      <c r="B23" s="300"/>
      <c r="C23" s="300"/>
      <c r="D23" s="300"/>
      <c r="E23" s="300"/>
      <c r="F23" s="300"/>
      <c r="G23" s="300"/>
      <c r="H23" s="300"/>
      <c r="I23" s="300"/>
    </row>
    <row r="24" spans="2:16">
      <c r="B24" s="300"/>
      <c r="C24" s="300"/>
      <c r="D24" s="300"/>
      <c r="E24" s="300"/>
      <c r="F24" s="300"/>
      <c r="G24" s="300"/>
      <c r="H24" s="300"/>
      <c r="I24" s="300"/>
    </row>
    <row r="29" spans="2:16" ht="18">
      <c r="B29" s="295" t="s">
        <v>375</v>
      </c>
      <c r="C29" s="295"/>
      <c r="D29" s="295"/>
      <c r="E29" s="295"/>
      <c r="F29" s="295"/>
      <c r="G29" s="295"/>
      <c r="H29" s="295"/>
      <c r="I29" s="295"/>
    </row>
    <row r="30" spans="2:16" ht="18">
      <c r="C30" s="7"/>
      <c r="D30" s="8"/>
      <c r="E30" s="8"/>
      <c r="F30" s="8"/>
      <c r="G30" s="8"/>
      <c r="H30" s="8"/>
      <c r="I30" s="8"/>
    </row>
    <row r="31" spans="2:16" ht="18">
      <c r="B31" s="295" t="s">
        <v>370</v>
      </c>
      <c r="C31" s="295"/>
      <c r="D31" s="295"/>
      <c r="E31" s="295"/>
      <c r="F31" s="295"/>
      <c r="G31" s="295"/>
      <c r="H31" s="295"/>
      <c r="I31" s="295"/>
    </row>
    <row r="32" spans="2:16" ht="18">
      <c r="C32" s="7"/>
      <c r="D32" s="8"/>
      <c r="E32" s="8"/>
      <c r="F32" s="8"/>
      <c r="G32" s="8"/>
      <c r="H32" s="8"/>
      <c r="I32" s="8"/>
    </row>
    <row r="33" spans="2:12" ht="18">
      <c r="B33" s="295" t="s">
        <v>371</v>
      </c>
      <c r="C33" s="295"/>
      <c r="D33" s="295"/>
      <c r="E33" s="295"/>
      <c r="F33" s="295"/>
      <c r="G33" s="295"/>
      <c r="H33" s="295"/>
      <c r="I33" s="295"/>
    </row>
    <row r="34" spans="2:12" ht="18">
      <c r="C34" s="7"/>
      <c r="D34" s="8"/>
      <c r="E34" s="8"/>
      <c r="F34" s="8"/>
      <c r="G34" s="8"/>
      <c r="H34" s="8"/>
      <c r="I34" s="8"/>
    </row>
    <row r="35" spans="2:12" ht="18">
      <c r="B35" s="295" t="s">
        <v>372</v>
      </c>
      <c r="C35" s="295"/>
      <c r="D35" s="295"/>
      <c r="E35" s="295"/>
      <c r="F35" s="295"/>
      <c r="G35" s="295"/>
      <c r="H35" s="295"/>
      <c r="I35" s="295"/>
    </row>
    <row r="37" spans="2:12" ht="18">
      <c r="B37" s="295" t="s">
        <v>371</v>
      </c>
      <c r="C37" s="295"/>
      <c r="D37" s="295"/>
      <c r="E37" s="295"/>
      <c r="F37" s="295"/>
      <c r="G37" s="295"/>
      <c r="H37" s="295"/>
      <c r="I37" s="295"/>
    </row>
    <row r="39" spans="2:12">
      <c r="B39" s="2" t="s">
        <v>9</v>
      </c>
      <c r="C39" s="163">
        <v>2020</v>
      </c>
      <c r="D39" s="10"/>
      <c r="E39" s="10"/>
      <c r="F39" s="10"/>
      <c r="G39" s="10"/>
      <c r="H39" s="10"/>
      <c r="I39" s="10"/>
    </row>
    <row r="40" spans="2:12" ht="14.25" customHeight="1">
      <c r="C40" s="10"/>
      <c r="D40" s="10"/>
      <c r="E40" s="10"/>
      <c r="F40" s="10"/>
      <c r="G40" s="10"/>
      <c r="H40" s="10"/>
      <c r="I40" s="10"/>
    </row>
    <row r="41" spans="2:12">
      <c r="B41" s="10" t="s">
        <v>10</v>
      </c>
      <c r="C41" s="296" t="s">
        <v>373</v>
      </c>
      <c r="D41" s="297"/>
      <c r="E41" s="297"/>
      <c r="F41" s="297"/>
      <c r="G41" s="297"/>
      <c r="H41" s="297"/>
      <c r="I41" s="297"/>
    </row>
    <row r="42" spans="2:12">
      <c r="B42" s="10"/>
      <c r="C42" s="10"/>
      <c r="D42" s="10"/>
      <c r="E42" s="10"/>
      <c r="F42" s="10"/>
      <c r="G42" s="10"/>
      <c r="H42" s="10"/>
      <c r="I42" s="10"/>
    </row>
    <row r="43" spans="2:12">
      <c r="B43" s="10" t="s">
        <v>11</v>
      </c>
      <c r="C43" s="561"/>
      <c r="D43" s="561"/>
      <c r="E43" s="561"/>
      <c r="F43" s="561"/>
      <c r="G43" s="562"/>
      <c r="H43" s="563"/>
      <c r="I43" s="563"/>
      <c r="L43" s="218"/>
    </row>
    <row r="44" spans="2:12">
      <c r="B44" s="10"/>
      <c r="C44" s="564"/>
      <c r="D44" s="564"/>
      <c r="E44" s="564"/>
      <c r="F44" s="564"/>
      <c r="G44" s="564"/>
      <c r="H44" s="564"/>
      <c r="I44" s="564"/>
    </row>
    <row r="45" spans="2:12" ht="15.75">
      <c r="B45" s="10" t="s">
        <v>12</v>
      </c>
      <c r="C45" s="565"/>
      <c r="D45" s="566"/>
      <c r="E45" s="566"/>
      <c r="F45" s="567"/>
      <c r="G45" s="565"/>
      <c r="H45" s="568"/>
      <c r="I45" s="568"/>
      <c r="L45" s="218"/>
    </row>
    <row r="46" spans="2:12">
      <c r="B46" s="10"/>
    </row>
    <row r="47" spans="2:12">
      <c r="B47" s="10" t="s">
        <v>13</v>
      </c>
      <c r="C47" s="292" t="s">
        <v>374</v>
      </c>
      <c r="D47" s="293"/>
      <c r="F47" s="2" t="s">
        <v>14</v>
      </c>
      <c r="G47" s="292" t="s">
        <v>417</v>
      </c>
      <c r="H47" s="293"/>
      <c r="I47" s="293"/>
    </row>
    <row r="48" spans="2:12">
      <c r="B48" s="10"/>
    </row>
    <row r="49" spans="2:9">
      <c r="B49" s="10" t="s">
        <v>15</v>
      </c>
      <c r="C49" s="292" t="s">
        <v>435</v>
      </c>
      <c r="D49" s="293"/>
      <c r="F49" s="2" t="s">
        <v>14</v>
      </c>
      <c r="G49" s="292" t="s">
        <v>418</v>
      </c>
      <c r="H49" s="293"/>
      <c r="I49" s="293"/>
    </row>
    <row r="50" spans="2:9">
      <c r="B50" s="10"/>
    </row>
    <row r="51" spans="2:9">
      <c r="B51" s="10" t="s">
        <v>15</v>
      </c>
      <c r="C51" s="292" t="s">
        <v>416</v>
      </c>
      <c r="D51" s="293"/>
      <c r="F51" s="2" t="s">
        <v>14</v>
      </c>
      <c r="G51" s="292" t="s">
        <v>419</v>
      </c>
      <c r="H51" s="293"/>
      <c r="I51" s="293"/>
    </row>
    <row r="52" spans="2:9">
      <c r="B52" s="10"/>
    </row>
    <row r="53" spans="2:9">
      <c r="B53" s="10" t="s">
        <v>16</v>
      </c>
      <c r="C53" s="9">
        <v>1</v>
      </c>
    </row>
    <row r="54" spans="2:9">
      <c r="B54" s="10"/>
    </row>
    <row r="55" spans="2:9">
      <c r="B55" s="10" t="s">
        <v>17</v>
      </c>
      <c r="C55" s="294">
        <v>44258</v>
      </c>
      <c r="D55" s="293"/>
    </row>
  </sheetData>
  <mergeCells count="19">
    <mergeCell ref="F2:I6"/>
    <mergeCell ref="N14:P19"/>
    <mergeCell ref="B35:I35"/>
    <mergeCell ref="B8:I24"/>
    <mergeCell ref="B29:I29"/>
    <mergeCell ref="B31:I31"/>
    <mergeCell ref="B33:I33"/>
    <mergeCell ref="C49:D49"/>
    <mergeCell ref="G49:I49"/>
    <mergeCell ref="C55:D55"/>
    <mergeCell ref="B37:I37"/>
    <mergeCell ref="C41:I41"/>
    <mergeCell ref="C45:E45"/>
    <mergeCell ref="C47:D47"/>
    <mergeCell ref="G47:I47"/>
    <mergeCell ref="C43:F43"/>
    <mergeCell ref="G45:I45"/>
    <mergeCell ref="C51:D51"/>
    <mergeCell ref="G51:I51"/>
  </mergeCells>
  <pageMargins left="1.0899999999999999" right="0.7" top="0.75" bottom="0.75" header="0.3" footer="0.3"/>
  <pageSetup scale="80"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PrintAllSheets">
                <anchor moveWithCells="1" sizeWithCells="1">
                  <from>
                    <xdr:col>12</xdr:col>
                    <xdr:colOff>447675</xdr:colOff>
                    <xdr:row>8</xdr:row>
                    <xdr:rowOff>114300</xdr:rowOff>
                  </from>
                  <to>
                    <xdr:col>15</xdr:col>
                    <xdr:colOff>295275</xdr:colOff>
                    <xdr:row>11</xdr:row>
                    <xdr:rowOff>28575</xdr:rowOff>
                  </to>
                </anchor>
              </controlPr>
            </control>
          </mc:Choice>
        </mc:AlternateContent>
        <mc:AlternateContent xmlns:mc="http://schemas.openxmlformats.org/markup-compatibility/2006">
          <mc:Choice Requires="x14">
            <control shapeId="9218" r:id="rId5" name="Button 2">
              <controlPr defaultSize="0" print="0" autoFill="0" autoPict="0" macro="[0]!PrintAllSheetsToPDF">
                <anchor moveWithCells="1" sizeWithCells="1">
                  <from>
                    <xdr:col>12</xdr:col>
                    <xdr:colOff>447675</xdr:colOff>
                    <xdr:row>5</xdr:row>
                    <xdr:rowOff>104775</xdr:rowOff>
                  </from>
                  <to>
                    <xdr:col>15</xdr:col>
                    <xdr:colOff>295275</xdr:colOff>
                    <xdr:row>8</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L66"/>
  <sheetViews>
    <sheetView showGridLines="0" zoomScaleNormal="100" workbookViewId="0">
      <selection activeCell="P38" sqref="P38"/>
    </sheetView>
  </sheetViews>
  <sheetFormatPr defaultColWidth="9.42578125" defaultRowHeight="15"/>
  <cols>
    <col min="1" max="1" width="9.42578125" style="2" customWidth="1"/>
    <col min="2" max="2" width="14.5703125" style="2" bestFit="1" customWidth="1"/>
    <col min="3" max="9" width="9.42578125" style="2"/>
    <col min="10" max="10" width="11.5703125" style="2" customWidth="1"/>
    <col min="11" max="11" width="9.42578125" style="2"/>
    <col min="12" max="12" width="15.140625" style="2" customWidth="1"/>
    <col min="13" max="16384" width="9.42578125" style="2"/>
  </cols>
  <sheetData>
    <row r="1" spans="1:12">
      <c r="A1" s="2" t="str">
        <f>+'Cover Page'!$B$29</f>
        <v>Annual Performance Report 2020</v>
      </c>
      <c r="E1" s="2" t="str">
        <f>+'Cover Page'!$B$33</f>
        <v>Full Circle Generation Ltd</v>
      </c>
    </row>
    <row r="3" spans="1:12" ht="15.75">
      <c r="A3" s="1" t="s">
        <v>153</v>
      </c>
    </row>
    <row r="4" spans="1:12" ht="15.75">
      <c r="A4" s="1"/>
    </row>
    <row r="5" spans="1:12" s="3" customFormat="1" ht="28.5" customHeight="1">
      <c r="A5" s="87" t="s">
        <v>154</v>
      </c>
      <c r="B5" s="88"/>
      <c r="C5" s="88"/>
      <c r="D5" s="88"/>
      <c r="E5" s="88"/>
      <c r="F5" s="88"/>
      <c r="G5" s="88"/>
      <c r="H5" s="88"/>
      <c r="I5" s="88"/>
      <c r="J5" s="89"/>
      <c r="L5" s="220"/>
    </row>
    <row r="6" spans="1:12" s="3" customFormat="1" ht="15.75" customHeight="1">
      <c r="A6" s="451" t="s">
        <v>4</v>
      </c>
      <c r="B6" s="453"/>
      <c r="C6" s="451" t="s">
        <v>155</v>
      </c>
      <c r="D6" s="452"/>
      <c r="E6" s="452"/>
      <c r="F6" s="452"/>
      <c r="G6" s="452"/>
      <c r="H6" s="452"/>
      <c r="I6" s="452"/>
      <c r="J6" s="453"/>
    </row>
    <row r="7" spans="1:12" s="3" customFormat="1" ht="15.75" customHeight="1">
      <c r="A7" s="467"/>
      <c r="B7" s="332"/>
      <c r="C7" s="467"/>
      <c r="D7" s="331"/>
      <c r="E7" s="331"/>
      <c r="F7" s="331"/>
      <c r="G7" s="331"/>
      <c r="H7" s="331"/>
      <c r="I7" s="331"/>
      <c r="J7" s="332"/>
    </row>
    <row r="8" spans="1:12" s="3" customFormat="1" ht="15.75" customHeight="1">
      <c r="A8" s="336"/>
      <c r="B8" s="338"/>
      <c r="C8" s="336"/>
      <c r="D8" s="337"/>
      <c r="E8" s="337"/>
      <c r="F8" s="337"/>
      <c r="G8" s="337"/>
      <c r="H8" s="337"/>
      <c r="I8" s="337"/>
      <c r="J8" s="338"/>
    </row>
    <row r="9" spans="1:12" s="3" customFormat="1" ht="15.75" customHeight="1">
      <c r="A9" s="467"/>
      <c r="B9" s="332"/>
      <c r="C9" s="467"/>
      <c r="D9" s="331"/>
      <c r="E9" s="331"/>
      <c r="F9" s="331"/>
      <c r="G9" s="331"/>
      <c r="H9" s="331"/>
      <c r="I9" s="331"/>
      <c r="J9" s="332"/>
    </row>
    <row r="10" spans="1:12" s="3" customFormat="1" ht="15.75" customHeight="1">
      <c r="A10" s="336"/>
      <c r="B10" s="338"/>
      <c r="C10" s="336"/>
      <c r="D10" s="337"/>
      <c r="E10" s="337"/>
      <c r="F10" s="337"/>
      <c r="G10" s="337"/>
      <c r="H10" s="337"/>
      <c r="I10" s="337"/>
      <c r="J10" s="338"/>
    </row>
    <row r="11" spans="1:12" s="3" customFormat="1" ht="15.75" customHeight="1">
      <c r="A11" s="467"/>
      <c r="B11" s="332"/>
      <c r="C11" s="467"/>
      <c r="D11" s="331"/>
      <c r="E11" s="331"/>
      <c r="F11" s="331"/>
      <c r="G11" s="331"/>
      <c r="H11" s="331"/>
      <c r="I11" s="331"/>
      <c r="J11" s="332"/>
    </row>
    <row r="12" spans="1:12" s="3" customFormat="1" ht="15.75" customHeight="1">
      <c r="A12" s="336"/>
      <c r="B12" s="338"/>
      <c r="C12" s="336"/>
      <c r="D12" s="337"/>
      <c r="E12" s="337"/>
      <c r="F12" s="337"/>
      <c r="G12" s="337"/>
      <c r="H12" s="337"/>
      <c r="I12" s="337"/>
      <c r="J12" s="338"/>
    </row>
    <row r="13" spans="1:12" s="3" customFormat="1" ht="15.75" customHeight="1">
      <c r="A13" s="467"/>
      <c r="B13" s="332"/>
      <c r="C13" s="467"/>
      <c r="D13" s="331"/>
      <c r="E13" s="331"/>
      <c r="F13" s="331"/>
      <c r="G13" s="331"/>
      <c r="H13" s="331"/>
      <c r="I13" s="331"/>
      <c r="J13" s="332"/>
    </row>
    <row r="14" spans="1:12" s="3" customFormat="1" ht="15.75" customHeight="1">
      <c r="A14" s="336"/>
      <c r="B14" s="338"/>
      <c r="C14" s="336"/>
      <c r="D14" s="337"/>
      <c r="E14" s="337"/>
      <c r="F14" s="337"/>
      <c r="G14" s="337"/>
      <c r="H14" s="337"/>
      <c r="I14" s="337"/>
      <c r="J14" s="338"/>
    </row>
    <row r="15" spans="1:12" s="3" customFormat="1" ht="14.25"/>
    <row r="16" spans="1:12" s="86" customFormat="1" ht="33.75" customHeight="1">
      <c r="A16" s="439" t="s">
        <v>156</v>
      </c>
      <c r="B16" s="440"/>
      <c r="C16" s="440"/>
      <c r="D16" s="440"/>
      <c r="E16" s="440"/>
      <c r="F16" s="440"/>
      <c r="G16" s="440"/>
      <c r="H16" s="440"/>
      <c r="I16" s="440"/>
      <c r="J16" s="441"/>
      <c r="L16" s="220"/>
    </row>
    <row r="17" spans="1:11" ht="15.75" customHeight="1">
      <c r="A17" s="451" t="s">
        <v>4</v>
      </c>
      <c r="B17" s="453"/>
      <c r="C17" s="451" t="s">
        <v>155</v>
      </c>
      <c r="D17" s="452"/>
      <c r="E17" s="452"/>
      <c r="F17" s="452"/>
      <c r="G17" s="452"/>
      <c r="H17" s="452"/>
      <c r="I17" s="452"/>
      <c r="J17" s="452"/>
    </row>
    <row r="18" spans="1:11" ht="15.75" customHeight="1">
      <c r="A18" s="467"/>
      <c r="B18" s="332"/>
      <c r="C18" s="467"/>
      <c r="D18" s="331"/>
      <c r="E18" s="331"/>
      <c r="F18" s="331"/>
      <c r="G18" s="331"/>
      <c r="H18" s="331"/>
      <c r="I18" s="331"/>
      <c r="J18" s="332"/>
    </row>
    <row r="19" spans="1:11" ht="15.75" customHeight="1">
      <c r="A19" s="336"/>
      <c r="B19" s="338"/>
      <c r="C19" s="336"/>
      <c r="D19" s="337"/>
      <c r="E19" s="337"/>
      <c r="F19" s="337"/>
      <c r="G19" s="337"/>
      <c r="H19" s="337"/>
      <c r="I19" s="337"/>
      <c r="J19" s="338"/>
      <c r="K19" s="220"/>
    </row>
    <row r="20" spans="1:11" ht="15.75" customHeight="1">
      <c r="A20" s="467"/>
      <c r="B20" s="332"/>
      <c r="C20" s="467"/>
      <c r="D20" s="331"/>
      <c r="E20" s="331"/>
      <c r="F20" s="331"/>
      <c r="G20" s="331"/>
      <c r="H20" s="331"/>
      <c r="I20" s="331"/>
      <c r="J20" s="332"/>
    </row>
    <row r="21" spans="1:11" ht="15.75" customHeight="1">
      <c r="A21" s="336"/>
      <c r="B21" s="338"/>
      <c r="C21" s="336"/>
      <c r="D21" s="337"/>
      <c r="E21" s="337"/>
      <c r="F21" s="337"/>
      <c r="G21" s="337"/>
      <c r="H21" s="337"/>
      <c r="I21" s="337"/>
      <c r="J21" s="338"/>
    </row>
    <row r="22" spans="1:11" ht="15.75" customHeight="1">
      <c r="A22" s="467"/>
      <c r="B22" s="332"/>
      <c r="C22" s="467"/>
      <c r="D22" s="331"/>
      <c r="E22" s="331"/>
      <c r="F22" s="331"/>
      <c r="G22" s="331"/>
      <c r="H22" s="331"/>
      <c r="I22" s="331"/>
      <c r="J22" s="332"/>
    </row>
    <row r="23" spans="1:11" ht="15.75" customHeight="1">
      <c r="A23" s="336"/>
      <c r="B23" s="338"/>
      <c r="C23" s="336"/>
      <c r="D23" s="337"/>
      <c r="E23" s="337"/>
      <c r="F23" s="337"/>
      <c r="G23" s="337"/>
      <c r="H23" s="337"/>
      <c r="I23" s="337"/>
      <c r="J23" s="338"/>
    </row>
    <row r="24" spans="1:11" ht="15.75" customHeight="1">
      <c r="A24" s="467"/>
      <c r="B24" s="332"/>
      <c r="C24" s="467"/>
      <c r="D24" s="331"/>
      <c r="E24" s="331"/>
      <c r="F24" s="331"/>
      <c r="G24" s="331"/>
      <c r="H24" s="331"/>
      <c r="I24" s="331"/>
      <c r="J24" s="332"/>
    </row>
    <row r="25" spans="1:11" ht="15.75" customHeight="1">
      <c r="A25" s="336"/>
      <c r="B25" s="338"/>
      <c r="C25" s="336"/>
      <c r="D25" s="337"/>
      <c r="E25" s="337"/>
      <c r="F25" s="337"/>
      <c r="G25" s="337"/>
      <c r="H25" s="337"/>
      <c r="I25" s="337"/>
      <c r="J25" s="338"/>
    </row>
    <row r="26" spans="1:11" ht="15.75" customHeight="1">
      <c r="A26" s="467"/>
      <c r="B26" s="332"/>
      <c r="C26" s="467"/>
      <c r="D26" s="331"/>
      <c r="E26" s="331"/>
      <c r="F26" s="331"/>
      <c r="G26" s="331"/>
      <c r="H26" s="331"/>
      <c r="I26" s="331"/>
      <c r="J26" s="332"/>
    </row>
    <row r="27" spans="1:11" ht="15.75" customHeight="1">
      <c r="A27" s="336"/>
      <c r="B27" s="338"/>
      <c r="C27" s="336"/>
      <c r="D27" s="337"/>
      <c r="E27" s="337"/>
      <c r="F27" s="337"/>
      <c r="G27" s="337"/>
      <c r="H27" s="337"/>
      <c r="I27" s="337"/>
      <c r="J27" s="338"/>
    </row>
    <row r="28" spans="1:11" ht="15.75">
      <c r="A28" s="1"/>
    </row>
    <row r="29" spans="1:11" ht="36.75" customHeight="1">
      <c r="A29" s="439" t="s">
        <v>468</v>
      </c>
      <c r="B29" s="440"/>
      <c r="C29" s="440"/>
      <c r="D29" s="440"/>
      <c r="E29" s="440"/>
      <c r="F29" s="440"/>
      <c r="G29" s="440"/>
      <c r="H29" s="440"/>
      <c r="I29" s="440"/>
      <c r="J29" s="441"/>
    </row>
    <row r="66" spans="6:6">
      <c r="F66" s="3"/>
    </row>
  </sheetData>
  <mergeCells count="24">
    <mergeCell ref="A17:B17"/>
    <mergeCell ref="C17:J17"/>
    <mergeCell ref="A6:B6"/>
    <mergeCell ref="C6:J6"/>
    <mergeCell ref="A7:B8"/>
    <mergeCell ref="C7:J8"/>
    <mergeCell ref="A9:B10"/>
    <mergeCell ref="C9:J10"/>
    <mergeCell ref="A11:B12"/>
    <mergeCell ref="C11:J12"/>
    <mergeCell ref="A13:B14"/>
    <mergeCell ref="C13:J14"/>
    <mergeCell ref="A16:J16"/>
    <mergeCell ref="A18:B19"/>
    <mergeCell ref="C18:J19"/>
    <mergeCell ref="A20:B21"/>
    <mergeCell ref="C20:J21"/>
    <mergeCell ref="A22:B23"/>
    <mergeCell ref="C22:J23"/>
    <mergeCell ref="A24:B25"/>
    <mergeCell ref="C24:J25"/>
    <mergeCell ref="A26:B27"/>
    <mergeCell ref="C26:J27"/>
    <mergeCell ref="A29:J29"/>
  </mergeCells>
  <pageMargins left="0.7" right="0.7" top="0.75" bottom="0.75" header="0.3" footer="0.3"/>
  <pageSetup paperSize="9" scale="87" orientation="portrait" r:id="rId1"/>
  <headerFooter scaleWithDoc="0">
    <oddFooter>&amp;C&amp;"Arial,Regular"Page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J56"/>
  <sheetViews>
    <sheetView showGridLines="0" zoomScaleNormal="100" workbookViewId="0">
      <selection activeCell="I1" sqref="I1:I1048576"/>
    </sheetView>
  </sheetViews>
  <sheetFormatPr defaultColWidth="9.42578125" defaultRowHeight="15"/>
  <cols>
    <col min="1" max="1" width="9.42578125" style="2" customWidth="1"/>
    <col min="2" max="2" width="14.5703125" style="2" bestFit="1" customWidth="1"/>
    <col min="3" max="3" width="9.42578125" style="2"/>
    <col min="4" max="4" width="17.5703125" style="2" customWidth="1"/>
    <col min="5" max="5" width="9.42578125" style="2" customWidth="1"/>
    <col min="6" max="6" width="21.5703125" style="2" customWidth="1"/>
    <col min="7" max="7" width="10.42578125" style="2" customWidth="1"/>
    <col min="8" max="8" width="5.85546875" style="2" customWidth="1"/>
    <col min="9" max="16384" width="9.42578125" style="2"/>
  </cols>
  <sheetData>
    <row r="1" spans="1:7">
      <c r="A1" s="2" t="str">
        <f>+'Cover Page'!$B$29</f>
        <v>Annual Performance Report 2020</v>
      </c>
      <c r="E1" s="2" t="str">
        <f>+'Cover Page'!$B$33</f>
        <v>Full Circle Generation Ltd</v>
      </c>
    </row>
    <row r="3" spans="1:7" ht="15.75">
      <c r="A3" s="1" t="s">
        <v>192</v>
      </c>
    </row>
    <row r="4" spans="1:7" ht="15.75">
      <c r="A4" s="1"/>
    </row>
    <row r="5" spans="1:7" s="3" customFormat="1" ht="21.75" customHeight="1">
      <c r="A5" s="87" t="s">
        <v>186</v>
      </c>
      <c r="B5" s="88"/>
      <c r="C5" s="88"/>
      <c r="D5" s="88"/>
      <c r="E5" s="88"/>
      <c r="F5" s="88"/>
      <c r="G5" s="89"/>
    </row>
    <row r="6" spans="1:7" s="3" customFormat="1" ht="15.75" customHeight="1">
      <c r="A6" s="322" t="s">
        <v>431</v>
      </c>
      <c r="B6" s="323"/>
      <c r="C6" s="323"/>
      <c r="D6" s="323"/>
      <c r="E6" s="323"/>
      <c r="F6" s="323"/>
      <c r="G6" s="324"/>
    </row>
    <row r="7" spans="1:7" s="3" customFormat="1" ht="15.75" customHeight="1">
      <c r="A7" s="328"/>
      <c r="B7" s="329"/>
      <c r="C7" s="329"/>
      <c r="D7" s="329"/>
      <c r="E7" s="329"/>
      <c r="F7" s="329"/>
      <c r="G7" s="330"/>
    </row>
    <row r="8" spans="1:7" s="3" customFormat="1" ht="15.75" customHeight="1">
      <c r="A8" s="322" t="s">
        <v>429</v>
      </c>
      <c r="B8" s="323"/>
      <c r="C8" s="323"/>
      <c r="D8" s="323"/>
      <c r="E8" s="323"/>
      <c r="F8" s="323"/>
      <c r="G8" s="324"/>
    </row>
    <row r="9" spans="1:7" s="3" customFormat="1" ht="15.75" customHeight="1">
      <c r="A9" s="328"/>
      <c r="B9" s="329"/>
      <c r="C9" s="329"/>
      <c r="D9" s="329"/>
      <c r="E9" s="329"/>
      <c r="F9" s="329"/>
      <c r="G9" s="330"/>
    </row>
    <row r="10" spans="1:7" s="3" customFormat="1" ht="15.75" customHeight="1">
      <c r="A10" s="322" t="s">
        <v>430</v>
      </c>
      <c r="B10" s="323"/>
      <c r="C10" s="323"/>
      <c r="D10" s="323"/>
      <c r="E10" s="323"/>
      <c r="F10" s="323"/>
      <c r="G10" s="324"/>
    </row>
    <row r="11" spans="1:7" s="3" customFormat="1" ht="15.75" customHeight="1">
      <c r="A11" s="328"/>
      <c r="B11" s="329"/>
      <c r="C11" s="329"/>
      <c r="D11" s="329"/>
      <c r="E11" s="329"/>
      <c r="F11" s="329"/>
      <c r="G11" s="330"/>
    </row>
    <row r="12" spans="1:7" s="3" customFormat="1" ht="14.25"/>
    <row r="13" spans="1:7" s="86" customFormat="1" ht="33.75" customHeight="1">
      <c r="A13" s="439" t="s">
        <v>187</v>
      </c>
      <c r="B13" s="440"/>
      <c r="C13" s="440"/>
      <c r="D13" s="440"/>
      <c r="E13" s="440"/>
      <c r="F13" s="440"/>
      <c r="G13" s="441"/>
    </row>
    <row r="14" spans="1:7" ht="15.75" customHeight="1">
      <c r="A14" s="451" t="s">
        <v>193</v>
      </c>
      <c r="B14" s="453"/>
      <c r="C14" s="451" t="s">
        <v>155</v>
      </c>
      <c r="D14" s="452"/>
      <c r="E14" s="452"/>
      <c r="F14" s="452"/>
      <c r="G14" s="452"/>
    </row>
    <row r="15" spans="1:7" ht="15.75" customHeight="1">
      <c r="A15" s="477"/>
      <c r="B15" s="324"/>
      <c r="C15" s="478" t="s">
        <v>432</v>
      </c>
      <c r="D15" s="331"/>
      <c r="E15" s="331"/>
      <c r="F15" s="331"/>
      <c r="G15" s="332"/>
    </row>
    <row r="16" spans="1:7" ht="15.75" customHeight="1">
      <c r="A16" s="328"/>
      <c r="B16" s="330"/>
      <c r="C16" s="336"/>
      <c r="D16" s="337"/>
      <c r="E16" s="337"/>
      <c r="F16" s="337"/>
      <c r="G16" s="338"/>
    </row>
    <row r="17" spans="1:10" ht="15.75" customHeight="1">
      <c r="A17" s="467"/>
      <c r="B17" s="332"/>
      <c r="C17" s="467"/>
      <c r="D17" s="331"/>
      <c r="E17" s="331"/>
      <c r="F17" s="331"/>
      <c r="G17" s="332"/>
    </row>
    <row r="18" spans="1:10" ht="15.75" customHeight="1">
      <c r="A18" s="336"/>
      <c r="B18" s="338"/>
      <c r="C18" s="336"/>
      <c r="D18" s="337"/>
      <c r="E18" s="337"/>
      <c r="F18" s="337"/>
      <c r="G18" s="338"/>
    </row>
    <row r="19" spans="1:10" ht="15.75" customHeight="1">
      <c r="A19" s="467"/>
      <c r="B19" s="332"/>
      <c r="C19" s="467"/>
      <c r="D19" s="331"/>
      <c r="E19" s="331"/>
      <c r="F19" s="331"/>
      <c r="G19" s="332"/>
    </row>
    <row r="20" spans="1:10" ht="15.75" customHeight="1">
      <c r="A20" s="336"/>
      <c r="B20" s="338"/>
      <c r="C20" s="336"/>
      <c r="D20" s="337"/>
      <c r="E20" s="337"/>
      <c r="F20" s="337"/>
      <c r="G20" s="338"/>
    </row>
    <row r="21" spans="1:10" ht="15.75" customHeight="1">
      <c r="A21" s="467"/>
      <c r="B21" s="332"/>
      <c r="C21" s="467"/>
      <c r="D21" s="331"/>
      <c r="E21" s="331"/>
      <c r="F21" s="331"/>
      <c r="G21" s="332"/>
    </row>
    <row r="22" spans="1:10" ht="15.75" customHeight="1">
      <c r="A22" s="336"/>
      <c r="B22" s="338"/>
      <c r="C22" s="336"/>
      <c r="D22" s="337"/>
      <c r="E22" s="337"/>
      <c r="F22" s="337"/>
      <c r="G22" s="338"/>
    </row>
    <row r="23" spans="1:10" ht="15.75" customHeight="1">
      <c r="A23" s="467"/>
      <c r="B23" s="332"/>
      <c r="C23" s="467"/>
      <c r="D23" s="331"/>
      <c r="E23" s="331"/>
      <c r="F23" s="331"/>
      <c r="G23" s="332"/>
    </row>
    <row r="24" spans="1:10" ht="15.75" customHeight="1">
      <c r="A24" s="336"/>
      <c r="B24" s="338"/>
      <c r="C24" s="336"/>
      <c r="D24" s="337"/>
      <c r="E24" s="337"/>
      <c r="F24" s="337"/>
      <c r="G24" s="338"/>
    </row>
    <row r="26" spans="1:10">
      <c r="A26" s="16"/>
      <c r="B26" s="16"/>
      <c r="C26" s="16"/>
      <c r="D26" s="16"/>
      <c r="E26" s="16"/>
      <c r="F26" s="16"/>
      <c r="G26" s="16"/>
    </row>
    <row r="27" spans="1:10" s="105" customFormat="1" ht="16.5" customHeight="1">
      <c r="A27" s="476" t="s">
        <v>199</v>
      </c>
      <c r="B27" s="476"/>
      <c r="C27" s="476"/>
      <c r="D27" s="476"/>
      <c r="E27" s="476"/>
      <c r="F27" s="476"/>
      <c r="G27" s="476"/>
    </row>
    <row r="28" spans="1:10" s="16" customFormat="1" ht="17.25" customHeight="1">
      <c r="A28" s="469" t="s">
        <v>197</v>
      </c>
      <c r="B28" s="469"/>
      <c r="C28" s="419" t="s">
        <v>189</v>
      </c>
      <c r="D28" s="419" t="s">
        <v>194</v>
      </c>
      <c r="E28" s="419"/>
      <c r="F28" s="419"/>
      <c r="G28" s="419"/>
    </row>
    <row r="29" spans="1:10" s="16" customFormat="1" ht="17.25" customHeight="1">
      <c r="A29" s="469"/>
      <c r="B29" s="469"/>
      <c r="C29" s="419"/>
      <c r="D29" s="419" t="s">
        <v>195</v>
      </c>
      <c r="E29" s="419"/>
      <c r="F29" s="419" t="s">
        <v>91</v>
      </c>
      <c r="G29" s="419"/>
    </row>
    <row r="30" spans="1:10" s="72" customFormat="1" ht="38.1" customHeight="1">
      <c r="A30" s="470" t="s">
        <v>333</v>
      </c>
      <c r="B30" s="359"/>
      <c r="C30" s="106" t="s">
        <v>198</v>
      </c>
      <c r="D30" s="468">
        <v>3.2</v>
      </c>
      <c r="E30" s="468"/>
      <c r="F30" s="472"/>
      <c r="G30" s="473"/>
      <c r="H30" s="237"/>
      <c r="I30" s="16"/>
      <c r="J30" s="16"/>
    </row>
    <row r="31" spans="1:10" s="72" customFormat="1" ht="38.1" customHeight="1">
      <c r="A31" s="471" t="s">
        <v>353</v>
      </c>
      <c r="B31" s="359"/>
      <c r="C31" s="124" t="s">
        <v>287</v>
      </c>
      <c r="D31" s="468">
        <v>1.3</v>
      </c>
      <c r="E31" s="468"/>
      <c r="F31" s="472"/>
      <c r="G31" s="473"/>
      <c r="H31" s="237"/>
      <c r="I31" s="16"/>
      <c r="J31" s="16"/>
    </row>
    <row r="32" spans="1:10" s="72" customFormat="1" ht="38.1" customHeight="1">
      <c r="A32" s="359" t="s">
        <v>288</v>
      </c>
      <c r="B32" s="359"/>
      <c r="C32" s="124" t="s">
        <v>196</v>
      </c>
      <c r="D32" s="396" t="s">
        <v>434</v>
      </c>
      <c r="E32" s="390"/>
      <c r="F32" s="474" t="s">
        <v>463</v>
      </c>
      <c r="G32" s="475"/>
      <c r="H32" s="184"/>
      <c r="I32" s="16"/>
      <c r="J32" s="16"/>
    </row>
    <row r="33" spans="1:8" s="72" customFormat="1" ht="38.1" customHeight="1">
      <c r="A33" s="470" t="s">
        <v>330</v>
      </c>
      <c r="B33" s="359"/>
      <c r="C33" s="124" t="s">
        <v>196</v>
      </c>
      <c r="D33" s="468">
        <v>0</v>
      </c>
      <c r="E33" s="468"/>
      <c r="F33" s="472"/>
      <c r="G33" s="473"/>
      <c r="H33" s="184"/>
    </row>
    <row r="35" spans="1:8">
      <c r="A35" s="360" t="s">
        <v>200</v>
      </c>
      <c r="B35" s="360"/>
      <c r="C35" s="360"/>
      <c r="D35" s="360"/>
      <c r="E35" s="360"/>
      <c r="F35" s="360"/>
      <c r="G35" s="360"/>
    </row>
    <row r="36" spans="1:8">
      <c r="A36" s="361" t="s">
        <v>433</v>
      </c>
      <c r="B36" s="361"/>
      <c r="C36" s="361"/>
      <c r="D36" s="361"/>
      <c r="E36" s="361"/>
      <c r="F36" s="361"/>
      <c r="G36" s="361"/>
    </row>
    <row r="37" spans="1:8">
      <c r="A37" s="361"/>
      <c r="B37" s="361"/>
      <c r="C37" s="361"/>
      <c r="D37" s="361"/>
      <c r="E37" s="361"/>
      <c r="F37" s="361"/>
      <c r="G37" s="361"/>
    </row>
    <row r="38" spans="1:8">
      <c r="A38" s="361"/>
      <c r="B38" s="361"/>
      <c r="C38" s="361"/>
      <c r="D38" s="361"/>
      <c r="E38" s="361"/>
      <c r="F38" s="361"/>
      <c r="G38" s="361"/>
    </row>
    <row r="39" spans="1:8">
      <c r="A39" s="361"/>
      <c r="B39" s="361"/>
      <c r="C39" s="361"/>
      <c r="D39" s="361"/>
      <c r="E39" s="361"/>
      <c r="F39" s="361"/>
      <c r="G39" s="361"/>
    </row>
    <row r="40" spans="1:8">
      <c r="A40" s="361"/>
      <c r="B40" s="361"/>
      <c r="C40" s="361"/>
      <c r="D40" s="361"/>
      <c r="E40" s="361"/>
      <c r="F40" s="361"/>
      <c r="G40" s="361"/>
    </row>
    <row r="41" spans="1:8">
      <c r="A41" s="361"/>
      <c r="B41" s="361"/>
      <c r="C41" s="361"/>
      <c r="D41" s="361"/>
      <c r="E41" s="361"/>
      <c r="F41" s="361"/>
      <c r="G41" s="361"/>
    </row>
    <row r="42" spans="1:8">
      <c r="B42" s="564"/>
      <c r="C42" s="564"/>
      <c r="D42" s="564"/>
    </row>
    <row r="43" spans="1:8">
      <c r="B43" s="564"/>
      <c r="C43" s="564"/>
      <c r="D43" s="564"/>
    </row>
    <row r="44" spans="1:8">
      <c r="B44" s="564"/>
      <c r="C44" s="564"/>
      <c r="D44" s="564"/>
    </row>
    <row r="45" spans="1:8" ht="15.75" thickBot="1">
      <c r="A45" s="143" t="s">
        <v>464</v>
      </c>
      <c r="B45" s="569"/>
      <c r="C45" s="569"/>
      <c r="D45" s="564"/>
      <c r="E45" s="143" t="s">
        <v>4</v>
      </c>
      <c r="F45" s="249">
        <v>44263</v>
      </c>
    </row>
    <row r="56" spans="6:6">
      <c r="F56" s="3"/>
    </row>
  </sheetData>
  <mergeCells count="37">
    <mergeCell ref="A17:B18"/>
    <mergeCell ref="C17:G18"/>
    <mergeCell ref="A19:B20"/>
    <mergeCell ref="C19:G20"/>
    <mergeCell ref="A13:G13"/>
    <mergeCell ref="A14:B14"/>
    <mergeCell ref="C14:G14"/>
    <mergeCell ref="A6:G7"/>
    <mergeCell ref="A8:G9"/>
    <mergeCell ref="A10:G11"/>
    <mergeCell ref="A15:B16"/>
    <mergeCell ref="C15:G16"/>
    <mergeCell ref="A21:B22"/>
    <mergeCell ref="C21:G22"/>
    <mergeCell ref="A23:B24"/>
    <mergeCell ref="C23:G24"/>
    <mergeCell ref="D32:E32"/>
    <mergeCell ref="C28:C29"/>
    <mergeCell ref="D29:E29"/>
    <mergeCell ref="F29:G29"/>
    <mergeCell ref="D28:G28"/>
    <mergeCell ref="A27:G27"/>
    <mergeCell ref="B45:C45"/>
    <mergeCell ref="A36:G41"/>
    <mergeCell ref="D33:E33"/>
    <mergeCell ref="A35:G35"/>
    <mergeCell ref="A28:B29"/>
    <mergeCell ref="A30:B30"/>
    <mergeCell ref="A31:B31"/>
    <mergeCell ref="A32:B32"/>
    <mergeCell ref="A33:B33"/>
    <mergeCell ref="D30:E30"/>
    <mergeCell ref="D31:E31"/>
    <mergeCell ref="F30:G30"/>
    <mergeCell ref="F31:G31"/>
    <mergeCell ref="F32:G32"/>
    <mergeCell ref="F33:G33"/>
  </mergeCells>
  <pageMargins left="0.7" right="0.7" top="0.75" bottom="0.75" header="0.3" footer="0.3"/>
  <pageSetup paperSize="9" scale="87" orientation="portrait" r:id="rId1"/>
  <headerFooter scaleWithDoc="0">
    <oddFooter>&amp;C&amp;"Arial,Regular"Page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K57"/>
  <sheetViews>
    <sheetView showGridLines="0" zoomScaleNormal="100" workbookViewId="0">
      <selection activeCell="B43" sqref="B43:D44"/>
    </sheetView>
  </sheetViews>
  <sheetFormatPr defaultColWidth="9.42578125" defaultRowHeight="15"/>
  <cols>
    <col min="1" max="1" width="9.42578125" style="2" customWidth="1"/>
    <col min="2" max="2" width="14.5703125" style="2" bestFit="1" customWidth="1"/>
    <col min="3" max="3" width="9.42578125" style="2"/>
    <col min="4" max="6" width="7.5703125" style="2" customWidth="1"/>
    <col min="7" max="7" width="11.7109375" style="2" bestFit="1" customWidth="1"/>
    <col min="8" max="9" width="9.42578125" style="2"/>
    <col min="10" max="10" width="11.5703125" style="2" customWidth="1"/>
    <col min="11" max="16384" width="9.42578125" style="2"/>
  </cols>
  <sheetData>
    <row r="1" spans="1:10">
      <c r="A1" s="2" t="str">
        <f>+'Cover Page'!$B$29</f>
        <v>Annual Performance Report 2020</v>
      </c>
      <c r="E1" s="2" t="str">
        <f>+'Cover Page'!$B$33</f>
        <v>Full Circle Generation Ltd</v>
      </c>
    </row>
    <row r="3" spans="1:10" ht="15.75">
      <c r="A3" s="1" t="s">
        <v>185</v>
      </c>
    </row>
    <row r="4" spans="1:10" ht="15.75">
      <c r="A4" s="1"/>
    </row>
    <row r="5" spans="1:10" s="3" customFormat="1" ht="21.75" customHeight="1">
      <c r="A5" s="87" t="s">
        <v>186</v>
      </c>
      <c r="B5" s="88"/>
      <c r="C5" s="88"/>
      <c r="D5" s="88"/>
      <c r="E5" s="88"/>
      <c r="F5" s="88"/>
      <c r="G5" s="88"/>
      <c r="H5" s="88"/>
      <c r="I5" s="88"/>
      <c r="J5" s="89"/>
    </row>
    <row r="6" spans="1:10" s="3" customFormat="1" ht="26.25" customHeight="1">
      <c r="A6" s="322" t="s">
        <v>454</v>
      </c>
      <c r="B6" s="323"/>
      <c r="C6" s="323"/>
      <c r="D6" s="323"/>
      <c r="E6" s="323"/>
      <c r="F6" s="323"/>
      <c r="G6" s="323"/>
      <c r="H6" s="323"/>
      <c r="I6" s="323"/>
      <c r="J6" s="324"/>
    </row>
    <row r="7" spans="1:10" s="3" customFormat="1" ht="26.25" customHeight="1">
      <c r="A7" s="328"/>
      <c r="B7" s="329"/>
      <c r="C7" s="329"/>
      <c r="D7" s="329"/>
      <c r="E7" s="329"/>
      <c r="F7" s="329"/>
      <c r="G7" s="329"/>
      <c r="H7" s="329"/>
      <c r="I7" s="329"/>
      <c r="J7" s="330"/>
    </row>
    <row r="8" spans="1:10" s="3" customFormat="1" ht="26.25" customHeight="1">
      <c r="A8" s="322" t="s">
        <v>455</v>
      </c>
      <c r="B8" s="323"/>
      <c r="C8" s="323"/>
      <c r="D8" s="323"/>
      <c r="E8" s="323"/>
      <c r="F8" s="323"/>
      <c r="G8" s="323"/>
      <c r="H8" s="323"/>
      <c r="I8" s="323"/>
      <c r="J8" s="324"/>
    </row>
    <row r="9" spans="1:10" s="3" customFormat="1" ht="26.25" customHeight="1">
      <c r="A9" s="328"/>
      <c r="B9" s="329"/>
      <c r="C9" s="329"/>
      <c r="D9" s="329"/>
      <c r="E9" s="329"/>
      <c r="F9" s="329"/>
      <c r="G9" s="329"/>
      <c r="H9" s="329"/>
      <c r="I9" s="329"/>
      <c r="J9" s="330"/>
    </row>
    <row r="10" spans="1:10" s="3" customFormat="1" ht="15.75" customHeight="1">
      <c r="A10" s="477"/>
      <c r="B10" s="323"/>
      <c r="C10" s="323"/>
      <c r="D10" s="323"/>
      <c r="E10" s="323"/>
      <c r="F10" s="323"/>
      <c r="G10" s="323"/>
      <c r="H10" s="323"/>
      <c r="I10" s="323"/>
      <c r="J10" s="324"/>
    </row>
    <row r="11" spans="1:10" s="3" customFormat="1" ht="15.75" customHeight="1">
      <c r="A11" s="328"/>
      <c r="B11" s="329"/>
      <c r="C11" s="329"/>
      <c r="D11" s="329"/>
      <c r="E11" s="329"/>
      <c r="F11" s="329"/>
      <c r="G11" s="329"/>
      <c r="H11" s="329"/>
      <c r="I11" s="329"/>
      <c r="J11" s="330"/>
    </row>
    <row r="12" spans="1:10" s="3" customFormat="1" ht="14.25"/>
    <row r="13" spans="1:10" s="86" customFormat="1" ht="33.75" customHeight="1">
      <c r="A13" s="439" t="s">
        <v>187</v>
      </c>
      <c r="B13" s="440"/>
      <c r="C13" s="440"/>
      <c r="D13" s="440"/>
      <c r="E13" s="440"/>
      <c r="F13" s="440"/>
      <c r="G13" s="440"/>
      <c r="H13" s="440"/>
      <c r="I13" s="440"/>
      <c r="J13" s="441"/>
    </row>
    <row r="14" spans="1:10" ht="15.75" customHeight="1">
      <c r="A14" s="451" t="s">
        <v>193</v>
      </c>
      <c r="B14" s="453"/>
      <c r="C14" s="451" t="s">
        <v>155</v>
      </c>
      <c r="D14" s="452"/>
      <c r="E14" s="452"/>
      <c r="F14" s="452"/>
      <c r="G14" s="452"/>
      <c r="H14" s="452"/>
      <c r="I14" s="452"/>
      <c r="J14" s="452"/>
    </row>
    <row r="15" spans="1:10" ht="15.75" customHeight="1">
      <c r="A15" s="477"/>
      <c r="B15" s="324"/>
      <c r="C15" s="478" t="s">
        <v>381</v>
      </c>
      <c r="D15" s="331"/>
      <c r="E15" s="331"/>
      <c r="F15" s="331"/>
      <c r="G15" s="331"/>
      <c r="H15" s="331"/>
      <c r="I15" s="331"/>
      <c r="J15" s="332"/>
    </row>
    <row r="16" spans="1:10" ht="15.75" customHeight="1">
      <c r="A16" s="328"/>
      <c r="B16" s="330"/>
      <c r="C16" s="336"/>
      <c r="D16" s="337"/>
      <c r="E16" s="337"/>
      <c r="F16" s="337"/>
      <c r="G16" s="337"/>
      <c r="H16" s="337"/>
      <c r="I16" s="337"/>
      <c r="J16" s="338"/>
    </row>
    <row r="17" spans="1:11" ht="15.75" customHeight="1">
      <c r="A17" s="467"/>
      <c r="B17" s="332"/>
      <c r="C17" s="467"/>
      <c r="D17" s="331"/>
      <c r="E17" s="331"/>
      <c r="F17" s="331"/>
      <c r="G17" s="331"/>
      <c r="H17" s="331"/>
      <c r="I17" s="331"/>
      <c r="J17" s="332"/>
    </row>
    <row r="18" spans="1:11" ht="15.75" customHeight="1">
      <c r="A18" s="336"/>
      <c r="B18" s="338"/>
      <c r="C18" s="336"/>
      <c r="D18" s="337"/>
      <c r="E18" s="337"/>
      <c r="F18" s="337"/>
      <c r="G18" s="337"/>
      <c r="H18" s="337"/>
      <c r="I18" s="337"/>
      <c r="J18" s="338"/>
    </row>
    <row r="19" spans="1:11" ht="15.75" customHeight="1">
      <c r="A19" s="467"/>
      <c r="B19" s="332"/>
      <c r="C19" s="467"/>
      <c r="D19" s="331"/>
      <c r="E19" s="331"/>
      <c r="F19" s="331"/>
      <c r="G19" s="331"/>
      <c r="H19" s="331"/>
      <c r="I19" s="331"/>
      <c r="J19" s="332"/>
    </row>
    <row r="20" spans="1:11" ht="15.75" customHeight="1">
      <c r="A20" s="336"/>
      <c r="B20" s="338"/>
      <c r="C20" s="336"/>
      <c r="D20" s="337"/>
      <c r="E20" s="337"/>
      <c r="F20" s="337"/>
      <c r="G20" s="337"/>
      <c r="H20" s="337"/>
      <c r="I20" s="337"/>
      <c r="J20" s="338"/>
    </row>
    <row r="22" spans="1:11" ht="22.5" customHeight="1">
      <c r="A22" s="493" t="s">
        <v>385</v>
      </c>
      <c r="B22" s="494"/>
      <c r="C22" s="494"/>
      <c r="D22" s="494"/>
      <c r="E22" s="494"/>
      <c r="F22" s="494"/>
      <c r="G22" s="212"/>
      <c r="H22" s="212"/>
      <c r="I22" s="212"/>
      <c r="J22" s="212"/>
    </row>
    <row r="23" spans="1:11" ht="19.5" customHeight="1">
      <c r="A23" s="487" t="s">
        <v>109</v>
      </c>
      <c r="B23" s="488"/>
      <c r="C23" s="489"/>
      <c r="D23" s="490" t="s">
        <v>188</v>
      </c>
      <c r="E23" s="491"/>
      <c r="F23" s="492"/>
      <c r="G23" s="101" t="s">
        <v>189</v>
      </c>
      <c r="H23" s="101" t="s">
        <v>392</v>
      </c>
      <c r="I23" s="101" t="s">
        <v>393</v>
      </c>
      <c r="J23" s="101" t="s">
        <v>394</v>
      </c>
    </row>
    <row r="24" spans="1:11">
      <c r="A24" s="479" t="s">
        <v>386</v>
      </c>
      <c r="B24" s="480"/>
      <c r="C24" s="481"/>
      <c r="D24" s="474" t="s">
        <v>391</v>
      </c>
      <c r="E24" s="482"/>
      <c r="F24" s="475"/>
      <c r="G24" s="103"/>
      <c r="H24" s="210">
        <v>2.2000000000000002</v>
      </c>
      <c r="I24" s="210">
        <v>16</v>
      </c>
      <c r="J24" s="210">
        <v>6.06</v>
      </c>
      <c r="K24" s="143"/>
    </row>
    <row r="25" spans="1:11">
      <c r="A25" s="479" t="s">
        <v>387</v>
      </c>
      <c r="B25" s="480"/>
      <c r="C25" s="481"/>
      <c r="D25" s="474" t="s">
        <v>391</v>
      </c>
      <c r="E25" s="482"/>
      <c r="F25" s="475"/>
      <c r="G25" s="103">
        <v>500</v>
      </c>
      <c r="H25" s="210">
        <v>25</v>
      </c>
      <c r="I25" s="210">
        <v>64</v>
      </c>
      <c r="J25" s="210">
        <v>31.5</v>
      </c>
    </row>
    <row r="26" spans="1:11">
      <c r="A26" s="479" t="s">
        <v>388</v>
      </c>
      <c r="B26" s="480"/>
      <c r="C26" s="481"/>
      <c r="D26" s="474" t="s">
        <v>391</v>
      </c>
      <c r="E26" s="482"/>
      <c r="F26" s="475"/>
      <c r="G26" s="213" t="s">
        <v>395</v>
      </c>
      <c r="H26" s="210">
        <v>7.33</v>
      </c>
      <c r="I26" s="210">
        <v>9.0500000000000007</v>
      </c>
      <c r="J26" s="210">
        <v>8.1199999999999992</v>
      </c>
    </row>
    <row r="27" spans="1:11">
      <c r="A27" s="479" t="s">
        <v>389</v>
      </c>
      <c r="B27" s="480"/>
      <c r="C27" s="481"/>
      <c r="D27" s="474" t="s">
        <v>391</v>
      </c>
      <c r="E27" s="482"/>
      <c r="F27" s="475"/>
      <c r="G27" s="103">
        <v>300</v>
      </c>
      <c r="H27" s="210">
        <v>3</v>
      </c>
      <c r="I27" s="210">
        <v>126</v>
      </c>
      <c r="J27" s="210">
        <v>36.5</v>
      </c>
    </row>
    <row r="28" spans="1:11">
      <c r="A28" s="479" t="s">
        <v>397</v>
      </c>
      <c r="B28" s="480"/>
      <c r="C28" s="481"/>
      <c r="D28" s="474" t="s">
        <v>391</v>
      </c>
      <c r="E28" s="482"/>
      <c r="F28" s="475"/>
      <c r="G28" s="209" t="s">
        <v>396</v>
      </c>
      <c r="H28" s="210">
        <v>16.3</v>
      </c>
      <c r="I28" s="210">
        <v>20.2</v>
      </c>
      <c r="J28" s="210">
        <v>18.399999999999999</v>
      </c>
    </row>
    <row r="29" spans="1:11">
      <c r="A29" s="479" t="s">
        <v>399</v>
      </c>
      <c r="B29" s="480"/>
      <c r="C29" s="481"/>
      <c r="D29" s="474" t="s">
        <v>391</v>
      </c>
      <c r="E29" s="482"/>
      <c r="F29" s="475"/>
      <c r="G29" s="209" t="s">
        <v>398</v>
      </c>
      <c r="H29" s="210">
        <v>1</v>
      </c>
      <c r="I29" s="210">
        <v>1</v>
      </c>
      <c r="J29" s="210">
        <v>1</v>
      </c>
    </row>
    <row r="30" spans="1:11">
      <c r="A30" s="483"/>
      <c r="B30" s="483"/>
      <c r="C30" s="483"/>
      <c r="D30" s="484"/>
      <c r="E30" s="485"/>
      <c r="F30" s="486"/>
      <c r="G30" s="103"/>
      <c r="H30" s="103"/>
      <c r="I30" s="103"/>
      <c r="J30" s="103"/>
    </row>
    <row r="31" spans="1:11">
      <c r="A31" s="16"/>
      <c r="B31" s="16"/>
      <c r="C31" s="16"/>
      <c r="D31" s="16"/>
      <c r="E31" s="16"/>
      <c r="F31" s="16"/>
      <c r="G31" s="16"/>
      <c r="H31" s="16"/>
      <c r="I31" s="16"/>
      <c r="J31" s="16"/>
    </row>
    <row r="32" spans="1:11">
      <c r="A32" s="493" t="s">
        <v>185</v>
      </c>
      <c r="B32" s="494"/>
      <c r="C32" s="494"/>
      <c r="D32" s="494"/>
      <c r="E32" s="494"/>
      <c r="F32" s="494"/>
      <c r="G32" s="212"/>
      <c r="H32" s="212"/>
      <c r="I32" s="212"/>
      <c r="J32" s="212"/>
    </row>
    <row r="33" spans="1:10">
      <c r="A33" s="487" t="s">
        <v>109</v>
      </c>
      <c r="B33" s="488"/>
      <c r="C33" s="489"/>
      <c r="D33" s="490" t="s">
        <v>188</v>
      </c>
      <c r="E33" s="491"/>
      <c r="F33" s="492"/>
      <c r="G33" s="101" t="s">
        <v>189</v>
      </c>
      <c r="H33" s="101" t="s">
        <v>392</v>
      </c>
      <c r="I33" s="101" t="s">
        <v>393</v>
      </c>
      <c r="J33" s="101" t="s">
        <v>394</v>
      </c>
    </row>
    <row r="34" spans="1:10">
      <c r="A34" s="479" t="s">
        <v>386</v>
      </c>
      <c r="B34" s="480"/>
      <c r="C34" s="481"/>
      <c r="D34" s="474" t="s">
        <v>391</v>
      </c>
      <c r="E34" s="482"/>
      <c r="F34" s="475"/>
      <c r="G34" s="210">
        <v>10</v>
      </c>
      <c r="H34" s="210">
        <v>1.95</v>
      </c>
      <c r="I34" s="210">
        <v>53.5</v>
      </c>
      <c r="J34" s="210">
        <v>7.54</v>
      </c>
    </row>
    <row r="35" spans="1:10">
      <c r="A35" s="479" t="s">
        <v>387</v>
      </c>
      <c r="B35" s="480"/>
      <c r="C35" s="481"/>
      <c r="D35" s="474" t="s">
        <v>391</v>
      </c>
      <c r="E35" s="482"/>
      <c r="F35" s="475"/>
      <c r="G35" s="210"/>
      <c r="H35" s="211" t="s">
        <v>401</v>
      </c>
      <c r="I35" s="210">
        <v>120</v>
      </c>
      <c r="J35" s="210">
        <v>47</v>
      </c>
    </row>
    <row r="36" spans="1:10">
      <c r="A36" s="479" t="s">
        <v>388</v>
      </c>
      <c r="B36" s="480"/>
      <c r="C36" s="481"/>
      <c r="D36" s="474" t="s">
        <v>391</v>
      </c>
      <c r="E36" s="482"/>
      <c r="F36" s="475"/>
      <c r="G36" s="214" t="s">
        <v>400</v>
      </c>
      <c r="H36" s="210">
        <v>7.18</v>
      </c>
      <c r="I36" s="210">
        <v>9.1199999999999992</v>
      </c>
      <c r="J36" s="210">
        <v>7.88</v>
      </c>
    </row>
    <row r="37" spans="1:10">
      <c r="A37" s="479" t="s">
        <v>389</v>
      </c>
      <c r="B37" s="480"/>
      <c r="C37" s="481"/>
      <c r="D37" s="474" t="s">
        <v>391</v>
      </c>
      <c r="E37" s="482"/>
      <c r="F37" s="475"/>
      <c r="G37" s="210">
        <v>50</v>
      </c>
      <c r="H37" s="210">
        <v>13</v>
      </c>
      <c r="I37" s="210">
        <v>24</v>
      </c>
      <c r="J37" s="210">
        <v>23.2</v>
      </c>
    </row>
    <row r="38" spans="1:10">
      <c r="A38" s="479" t="s">
        <v>390</v>
      </c>
      <c r="B38" s="480"/>
      <c r="C38" s="481"/>
      <c r="D38" s="474" t="s">
        <v>391</v>
      </c>
      <c r="E38" s="482"/>
      <c r="F38" s="475"/>
      <c r="G38" s="210">
        <v>25</v>
      </c>
      <c r="H38" s="210">
        <v>16.100000000000001</v>
      </c>
      <c r="I38" s="210">
        <v>20.3</v>
      </c>
      <c r="J38" s="210">
        <v>18.3</v>
      </c>
    </row>
    <row r="39" spans="1:10">
      <c r="A39" s="479" t="s">
        <v>399</v>
      </c>
      <c r="B39" s="480"/>
      <c r="C39" s="481"/>
      <c r="D39" s="474" t="s">
        <v>391</v>
      </c>
      <c r="E39" s="482"/>
      <c r="F39" s="475"/>
      <c r="G39" s="211" t="s">
        <v>398</v>
      </c>
      <c r="H39" s="210">
        <v>1</v>
      </c>
      <c r="I39" s="210">
        <v>1</v>
      </c>
      <c r="J39" s="210">
        <v>1</v>
      </c>
    </row>
    <row r="40" spans="1:10">
      <c r="A40" s="483"/>
      <c r="B40" s="483"/>
      <c r="C40" s="483"/>
      <c r="D40" s="484"/>
      <c r="E40" s="485"/>
      <c r="F40" s="486"/>
      <c r="G40" s="186"/>
      <c r="H40" s="186"/>
      <c r="I40" s="186"/>
      <c r="J40" s="186"/>
    </row>
    <row r="43" spans="1:10">
      <c r="B43" s="564"/>
      <c r="C43" s="564"/>
      <c r="D43" s="564"/>
    </row>
    <row r="44" spans="1:10" ht="15.75" thickBot="1">
      <c r="A44" s="143" t="s">
        <v>470</v>
      </c>
      <c r="B44" s="569"/>
      <c r="C44" s="569"/>
      <c r="D44" s="569"/>
      <c r="G44" s="250" t="s">
        <v>469</v>
      </c>
      <c r="H44" s="341">
        <v>44263</v>
      </c>
      <c r="I44" s="340"/>
    </row>
    <row r="57" spans="6:6">
      <c r="F57" s="3"/>
    </row>
  </sheetData>
  <mergeCells count="48">
    <mergeCell ref="A6:J7"/>
    <mergeCell ref="A8:J9"/>
    <mergeCell ref="A10:J11"/>
    <mergeCell ref="A13:J13"/>
    <mergeCell ref="A14:B14"/>
    <mergeCell ref="C14:J14"/>
    <mergeCell ref="A23:C23"/>
    <mergeCell ref="D23:F23"/>
    <mergeCell ref="A15:B16"/>
    <mergeCell ref="C15:J16"/>
    <mergeCell ref="A17:B18"/>
    <mergeCell ref="C17:J18"/>
    <mergeCell ref="A19:B20"/>
    <mergeCell ref="C19:J20"/>
    <mergeCell ref="A22:F22"/>
    <mergeCell ref="A24:C24"/>
    <mergeCell ref="D24:F24"/>
    <mergeCell ref="A25:C25"/>
    <mergeCell ref="D25:F25"/>
    <mergeCell ref="A26:C26"/>
    <mergeCell ref="D26:F26"/>
    <mergeCell ref="A30:C30"/>
    <mergeCell ref="D30:F30"/>
    <mergeCell ref="A27:C27"/>
    <mergeCell ref="D27:F27"/>
    <mergeCell ref="A28:C28"/>
    <mergeCell ref="D28:F28"/>
    <mergeCell ref="A29:C29"/>
    <mergeCell ref="D29:F29"/>
    <mergeCell ref="A33:C33"/>
    <mergeCell ref="D33:F33"/>
    <mergeCell ref="A34:C34"/>
    <mergeCell ref="D34:F34"/>
    <mergeCell ref="A32:F32"/>
    <mergeCell ref="A35:C35"/>
    <mergeCell ref="D35:F35"/>
    <mergeCell ref="A36:C36"/>
    <mergeCell ref="D36:F36"/>
    <mergeCell ref="A37:C37"/>
    <mergeCell ref="D37:F37"/>
    <mergeCell ref="B44:D44"/>
    <mergeCell ref="H44:I44"/>
    <mergeCell ref="A38:C38"/>
    <mergeCell ref="D38:F38"/>
    <mergeCell ref="A39:C39"/>
    <mergeCell ref="D39:F39"/>
    <mergeCell ref="A40:C40"/>
    <mergeCell ref="D40:F40"/>
  </mergeCells>
  <pageMargins left="0.7" right="0.7" top="0.75" bottom="0.75" header="0.3" footer="0.3"/>
  <pageSetup paperSize="9" scale="87" orientation="portrait" r:id="rId1"/>
  <headerFooter scaleWithDoc="0">
    <oddFooter>&amp;C&amp;"Arial,Regular"Page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sheetPr>
  <dimension ref="A1:P64"/>
  <sheetViews>
    <sheetView showGridLines="0" zoomScale="85" zoomScaleNormal="85" workbookViewId="0">
      <selection activeCell="B43" sqref="B43:D45"/>
    </sheetView>
  </sheetViews>
  <sheetFormatPr defaultColWidth="9.42578125" defaultRowHeight="15"/>
  <cols>
    <col min="1" max="1" width="9.42578125" style="2" customWidth="1"/>
    <col min="2" max="2" width="14.5703125" style="2" bestFit="1" customWidth="1"/>
    <col min="3" max="9" width="9.42578125" style="2"/>
    <col min="10" max="10" width="10.42578125" style="2" customWidth="1"/>
    <col min="11" max="16384" width="9.42578125" style="2"/>
  </cols>
  <sheetData>
    <row r="1" spans="1:16">
      <c r="A1" s="2" t="str">
        <f>+'Cover Page'!$B$29</f>
        <v>Annual Performance Report 2020</v>
      </c>
      <c r="E1" s="2" t="str">
        <f>+'Cover Page'!$B$33</f>
        <v>Full Circle Generation Ltd</v>
      </c>
    </row>
    <row r="2" spans="1:16" ht="7.5" customHeight="1"/>
    <row r="3" spans="1:16" ht="15.75">
      <c r="A3" s="1" t="s">
        <v>201</v>
      </c>
    </row>
    <row r="4" spans="1:16" ht="9.75" customHeight="1">
      <c r="A4" s="1"/>
    </row>
    <row r="5" spans="1:16" s="3" customFormat="1" ht="21.75" customHeight="1">
      <c r="A5" s="87" t="s">
        <v>237</v>
      </c>
      <c r="B5" s="88"/>
      <c r="C5" s="88"/>
      <c r="D5" s="88"/>
      <c r="E5" s="88"/>
      <c r="F5" s="88"/>
      <c r="G5" s="88"/>
      <c r="H5" s="88"/>
      <c r="I5" s="88"/>
      <c r="J5" s="89"/>
      <c r="M5" s="138" t="s">
        <v>289</v>
      </c>
    </row>
    <row r="6" spans="1:16" s="3" customFormat="1" ht="15.75" customHeight="1">
      <c r="A6" s="322" t="s">
        <v>404</v>
      </c>
      <c r="B6" s="331"/>
      <c r="C6" s="331"/>
      <c r="D6" s="331"/>
      <c r="E6" s="331"/>
      <c r="F6" s="331"/>
      <c r="G6" s="331"/>
      <c r="H6" s="331"/>
      <c r="I6" s="331"/>
      <c r="J6" s="332"/>
      <c r="M6" s="511" t="s">
        <v>307</v>
      </c>
      <c r="N6" s="511"/>
      <c r="O6" s="511"/>
      <c r="P6" s="511"/>
    </row>
    <row r="7" spans="1:16" s="3" customFormat="1" ht="26.25" customHeight="1">
      <c r="A7" s="336"/>
      <c r="B7" s="337"/>
      <c r="C7" s="337"/>
      <c r="D7" s="337"/>
      <c r="E7" s="337"/>
      <c r="F7" s="337"/>
      <c r="G7" s="337"/>
      <c r="H7" s="337"/>
      <c r="I7" s="337"/>
      <c r="J7" s="338"/>
      <c r="M7" s="511"/>
      <c r="N7" s="511"/>
      <c r="O7" s="511"/>
      <c r="P7" s="511"/>
    </row>
    <row r="8" spans="1:16" s="3" customFormat="1" ht="14.25">
      <c r="M8" s="511"/>
      <c r="N8" s="511"/>
      <c r="O8" s="511"/>
      <c r="P8" s="511"/>
    </row>
    <row r="9" spans="1:16" s="105" customFormat="1" ht="16.5" customHeight="1">
      <c r="A9" s="476" t="s">
        <v>202</v>
      </c>
      <c r="B9" s="476"/>
      <c r="C9" s="476"/>
      <c r="D9" s="476"/>
      <c r="E9" s="476"/>
      <c r="F9" s="476"/>
      <c r="G9" s="476"/>
      <c r="H9" s="476"/>
      <c r="I9" s="476"/>
      <c r="J9" s="476"/>
      <c r="M9" s="511"/>
      <c r="N9" s="511"/>
      <c r="O9" s="511"/>
      <c r="P9" s="511"/>
    </row>
    <row r="10" spans="1:16" s="105" customFormat="1" ht="16.5" customHeight="1">
      <c r="A10" s="498" t="s">
        <v>133</v>
      </c>
      <c r="B10" s="499"/>
      <c r="C10" s="509" t="s">
        <v>236</v>
      </c>
      <c r="D10" s="505" t="s">
        <v>235</v>
      </c>
      <c r="E10" s="506"/>
      <c r="F10" s="502" t="s">
        <v>190</v>
      </c>
      <c r="G10" s="503"/>
      <c r="H10" s="503"/>
      <c r="I10" s="503"/>
      <c r="J10" s="504"/>
      <c r="M10" s="511" t="s">
        <v>308</v>
      </c>
      <c r="N10" s="511"/>
      <c r="O10" s="511"/>
      <c r="P10" s="511"/>
    </row>
    <row r="11" spans="1:16" s="16" customFormat="1" ht="17.25" customHeight="1">
      <c r="A11" s="500"/>
      <c r="B11" s="501"/>
      <c r="C11" s="510"/>
      <c r="D11" s="507"/>
      <c r="E11" s="508"/>
      <c r="F11" s="84" t="s">
        <v>110</v>
      </c>
      <c r="G11" s="84" t="s">
        <v>111</v>
      </c>
      <c r="H11" s="84" t="s">
        <v>112</v>
      </c>
      <c r="I11" s="84" t="s">
        <v>113</v>
      </c>
      <c r="J11" s="84" t="s">
        <v>114</v>
      </c>
      <c r="M11" s="511"/>
      <c r="N11" s="511"/>
      <c r="O11" s="511"/>
      <c r="P11" s="511"/>
    </row>
    <row r="12" spans="1:16" s="16" customFormat="1" ht="23.25" customHeight="1">
      <c r="A12" s="359" t="s">
        <v>142</v>
      </c>
      <c r="B12" s="359"/>
      <c r="C12" s="100" t="s">
        <v>228</v>
      </c>
      <c r="D12" s="495" t="s">
        <v>229</v>
      </c>
      <c r="E12" s="495"/>
      <c r="F12" s="103">
        <v>0.01</v>
      </c>
      <c r="G12" s="103">
        <v>0.01</v>
      </c>
      <c r="H12" s="103">
        <v>0.02</v>
      </c>
      <c r="I12" s="209" t="s">
        <v>352</v>
      </c>
      <c r="J12" s="209" t="s">
        <v>352</v>
      </c>
      <c r="M12" s="511"/>
      <c r="N12" s="511"/>
      <c r="O12" s="511"/>
      <c r="P12" s="511"/>
    </row>
    <row r="13" spans="1:16" s="16" customFormat="1" ht="23.25" customHeight="1">
      <c r="A13" s="471" t="s">
        <v>359</v>
      </c>
      <c r="B13" s="359"/>
      <c r="C13" s="100" t="s">
        <v>286</v>
      </c>
      <c r="D13" s="495" t="s">
        <v>230</v>
      </c>
      <c r="E13" s="495"/>
      <c r="F13" s="103">
        <v>1.2699999999999999E-2</v>
      </c>
      <c r="G13" s="103">
        <v>7.7000000000000002E-3</v>
      </c>
      <c r="H13" s="103">
        <v>9.9000000000000008E-3</v>
      </c>
      <c r="I13" s="209" t="s">
        <v>352</v>
      </c>
      <c r="J13" s="209" t="s">
        <v>352</v>
      </c>
    </row>
    <row r="14" spans="1:16" s="16" customFormat="1" ht="23.25" customHeight="1">
      <c r="A14" s="359" t="s">
        <v>203</v>
      </c>
      <c r="B14" s="359"/>
      <c r="C14" s="100" t="s">
        <v>286</v>
      </c>
      <c r="D14" s="495" t="s">
        <v>230</v>
      </c>
      <c r="E14" s="495"/>
      <c r="F14" s="103">
        <v>1.1999999999999999E-3</v>
      </c>
      <c r="G14" s="103">
        <v>8.9999999999999998E-4</v>
      </c>
      <c r="H14" s="103">
        <v>2.0999999999999999E-3</v>
      </c>
      <c r="I14" s="209" t="s">
        <v>352</v>
      </c>
      <c r="J14" s="209" t="s">
        <v>352</v>
      </c>
    </row>
    <row r="15" spans="1:16" s="16" customFormat="1" ht="23.25" customHeight="1">
      <c r="A15" s="359" t="s">
        <v>204</v>
      </c>
      <c r="B15" s="359"/>
      <c r="C15" s="100" t="s">
        <v>286</v>
      </c>
      <c r="D15" s="495" t="s">
        <v>231</v>
      </c>
      <c r="E15" s="495"/>
      <c r="F15" s="209" t="s">
        <v>352</v>
      </c>
      <c r="G15" s="209" t="s">
        <v>352</v>
      </c>
      <c r="H15" s="209" t="s">
        <v>352</v>
      </c>
      <c r="I15" s="209" t="s">
        <v>352</v>
      </c>
      <c r="J15" s="209" t="s">
        <v>352</v>
      </c>
    </row>
    <row r="16" spans="1:16" s="16" customFormat="1" ht="23.25" customHeight="1">
      <c r="A16" s="395" t="s">
        <v>205</v>
      </c>
      <c r="B16" s="395"/>
      <c r="C16" s="215" t="s">
        <v>286</v>
      </c>
      <c r="D16" s="496" t="s">
        <v>232</v>
      </c>
      <c r="E16" s="496"/>
      <c r="F16" s="207">
        <v>4.65E-2</v>
      </c>
      <c r="G16" s="207">
        <v>9.7999999999999997E-3</v>
      </c>
      <c r="H16" s="207">
        <v>7.85E-2</v>
      </c>
      <c r="I16" s="216" t="s">
        <v>352</v>
      </c>
      <c r="J16" s="209" t="s">
        <v>352</v>
      </c>
    </row>
    <row r="17" spans="1:10" s="16" customFormat="1" ht="23.25" customHeight="1">
      <c r="A17" s="359" t="s">
        <v>206</v>
      </c>
      <c r="B17" s="359"/>
      <c r="C17" s="100" t="s">
        <v>286</v>
      </c>
      <c r="D17" s="495" t="s">
        <v>233</v>
      </c>
      <c r="E17" s="495"/>
      <c r="F17" s="103">
        <v>2.3E-3</v>
      </c>
      <c r="G17" s="103">
        <v>4.0000000000000002E-4</v>
      </c>
      <c r="H17" s="103">
        <v>8.3999999999999995E-3</v>
      </c>
      <c r="I17" s="209" t="s">
        <v>352</v>
      </c>
      <c r="J17" s="209" t="s">
        <v>352</v>
      </c>
    </row>
    <row r="18" spans="1:10" s="16" customFormat="1" ht="23.25" customHeight="1">
      <c r="A18" s="359" t="s">
        <v>207</v>
      </c>
      <c r="B18" s="359"/>
      <c r="C18" s="100" t="s">
        <v>286</v>
      </c>
      <c r="D18" s="495" t="s">
        <v>233</v>
      </c>
      <c r="E18" s="495"/>
      <c r="F18" s="103">
        <v>1E-4</v>
      </c>
      <c r="G18" s="103">
        <v>0</v>
      </c>
      <c r="H18" s="103">
        <v>4.0000000000000002E-4</v>
      </c>
      <c r="I18" s="209" t="s">
        <v>352</v>
      </c>
      <c r="J18" s="209" t="s">
        <v>352</v>
      </c>
    </row>
    <row r="19" spans="1:10" s="16" customFormat="1" ht="23.25" customHeight="1">
      <c r="A19" s="359" t="s">
        <v>208</v>
      </c>
      <c r="B19" s="359"/>
      <c r="C19" s="100" t="s">
        <v>286</v>
      </c>
      <c r="D19" s="495" t="s">
        <v>233</v>
      </c>
      <c r="E19" s="495"/>
      <c r="F19" s="103">
        <v>3.2000000000000002E-3</v>
      </c>
      <c r="G19" s="103">
        <v>8.9999999999999998E-4</v>
      </c>
      <c r="H19" s="103">
        <v>1.49E-2</v>
      </c>
      <c r="I19" s="209" t="s">
        <v>352</v>
      </c>
      <c r="J19" s="209" t="s">
        <v>352</v>
      </c>
    </row>
    <row r="20" spans="1:10" s="16" customFormat="1" ht="23.25" customHeight="1">
      <c r="A20" s="359" t="s">
        <v>209</v>
      </c>
      <c r="B20" s="359"/>
      <c r="C20" s="100" t="s">
        <v>286</v>
      </c>
      <c r="D20" s="495" t="s">
        <v>233</v>
      </c>
      <c r="E20" s="495"/>
      <c r="F20" s="103">
        <v>4.19E-2</v>
      </c>
      <c r="G20" s="103">
        <v>9.1999999999999998E-3</v>
      </c>
      <c r="H20" s="103">
        <v>7.2099999999999997E-2</v>
      </c>
      <c r="I20" s="209" t="s">
        <v>352</v>
      </c>
      <c r="J20" s="209" t="s">
        <v>352</v>
      </c>
    </row>
    <row r="21" spans="1:10" s="16" customFormat="1" ht="23.25" customHeight="1">
      <c r="A21" s="359" t="s">
        <v>210</v>
      </c>
      <c r="B21" s="359"/>
      <c r="C21" s="100" t="s">
        <v>286</v>
      </c>
      <c r="D21" s="495" t="s">
        <v>233</v>
      </c>
      <c r="E21" s="495"/>
      <c r="F21" s="103">
        <v>3.8300000000000001E-2</v>
      </c>
      <c r="G21" s="103">
        <v>8.5000000000000006E-3</v>
      </c>
      <c r="H21" s="103">
        <v>6.8599999999999994E-2</v>
      </c>
      <c r="I21" s="209" t="s">
        <v>352</v>
      </c>
      <c r="J21" s="209" t="s">
        <v>352</v>
      </c>
    </row>
    <row r="22" spans="1:10" s="16" customFormat="1" ht="23.25" customHeight="1">
      <c r="A22" s="359" t="s">
        <v>211</v>
      </c>
      <c r="B22" s="359"/>
      <c r="C22" s="100" t="s">
        <v>286</v>
      </c>
      <c r="D22" s="495" t="s">
        <v>233</v>
      </c>
      <c r="E22" s="495"/>
      <c r="F22" s="103">
        <v>4.9599999999999998E-2</v>
      </c>
      <c r="G22" s="103">
        <v>1.03E-2</v>
      </c>
      <c r="H22" s="103">
        <v>8.7900000000000006E-2</v>
      </c>
      <c r="I22" s="209" t="s">
        <v>352</v>
      </c>
      <c r="J22" s="209" t="s">
        <v>352</v>
      </c>
    </row>
    <row r="23" spans="1:10" s="16" customFormat="1" ht="23.25" customHeight="1">
      <c r="A23" s="359" t="s">
        <v>212</v>
      </c>
      <c r="B23" s="359"/>
      <c r="C23" s="100" t="s">
        <v>286</v>
      </c>
      <c r="D23" s="495" t="s">
        <v>234</v>
      </c>
      <c r="E23" s="495"/>
      <c r="F23" s="209">
        <v>0.12</v>
      </c>
      <c r="G23" s="209">
        <v>0.04</v>
      </c>
      <c r="H23" s="209" t="s">
        <v>436</v>
      </c>
      <c r="I23" s="209" t="s">
        <v>352</v>
      </c>
      <c r="J23" s="209" t="s">
        <v>352</v>
      </c>
    </row>
    <row r="24" spans="1:10" s="16" customFormat="1" ht="23.25" customHeight="1">
      <c r="A24" s="359" t="s">
        <v>213</v>
      </c>
      <c r="B24" s="359"/>
      <c r="C24" s="100" t="s">
        <v>286</v>
      </c>
      <c r="D24" s="495" t="s">
        <v>234</v>
      </c>
      <c r="E24" s="495"/>
      <c r="F24" s="209" t="s">
        <v>436</v>
      </c>
      <c r="G24" s="209" t="s">
        <v>438</v>
      </c>
      <c r="H24" s="209" t="s">
        <v>436</v>
      </c>
      <c r="I24" s="209" t="s">
        <v>352</v>
      </c>
      <c r="J24" s="209" t="s">
        <v>352</v>
      </c>
    </row>
    <row r="25" spans="1:10" s="16" customFormat="1" ht="23.25" customHeight="1">
      <c r="A25" s="359" t="s">
        <v>214</v>
      </c>
      <c r="B25" s="359"/>
      <c r="C25" s="100" t="s">
        <v>286</v>
      </c>
      <c r="D25" s="495" t="s">
        <v>234</v>
      </c>
      <c r="E25" s="495"/>
      <c r="F25" s="209" t="s">
        <v>436</v>
      </c>
      <c r="G25" s="209" t="s">
        <v>438</v>
      </c>
      <c r="H25" s="209" t="s">
        <v>436</v>
      </c>
      <c r="I25" s="209" t="s">
        <v>352</v>
      </c>
      <c r="J25" s="209" t="s">
        <v>352</v>
      </c>
    </row>
    <row r="26" spans="1:10" s="16" customFormat="1" ht="23.25" customHeight="1">
      <c r="A26" s="359" t="s">
        <v>215</v>
      </c>
      <c r="B26" s="359"/>
      <c r="C26" s="100" t="s">
        <v>286</v>
      </c>
      <c r="D26" s="495" t="s">
        <v>234</v>
      </c>
      <c r="E26" s="495"/>
      <c r="F26" s="209" t="s">
        <v>436</v>
      </c>
      <c r="G26" s="209" t="s">
        <v>438</v>
      </c>
      <c r="H26" s="209" t="s">
        <v>436</v>
      </c>
      <c r="I26" s="209" t="s">
        <v>352</v>
      </c>
      <c r="J26" s="209" t="s">
        <v>352</v>
      </c>
    </row>
    <row r="27" spans="1:10" s="16" customFormat="1" ht="23.25" customHeight="1">
      <c r="A27" s="359" t="s">
        <v>216</v>
      </c>
      <c r="B27" s="359"/>
      <c r="C27" s="100" t="s">
        <v>286</v>
      </c>
      <c r="D27" s="495" t="s">
        <v>234</v>
      </c>
      <c r="E27" s="495"/>
      <c r="F27" s="209" t="s">
        <v>437</v>
      </c>
      <c r="G27" s="209" t="s">
        <v>439</v>
      </c>
      <c r="H27" s="209" t="s">
        <v>437</v>
      </c>
      <c r="I27" s="209" t="s">
        <v>352</v>
      </c>
      <c r="J27" s="209" t="s">
        <v>352</v>
      </c>
    </row>
    <row r="28" spans="1:10" s="16" customFormat="1" ht="23.25" customHeight="1">
      <c r="A28" s="359" t="s">
        <v>217</v>
      </c>
      <c r="B28" s="359"/>
      <c r="C28" s="100" t="s">
        <v>286</v>
      </c>
      <c r="D28" s="495" t="s">
        <v>234</v>
      </c>
      <c r="E28" s="495"/>
      <c r="F28" s="209" t="s">
        <v>437</v>
      </c>
      <c r="G28" s="209" t="s">
        <v>439</v>
      </c>
      <c r="H28" s="209" t="s">
        <v>437</v>
      </c>
      <c r="I28" s="209" t="s">
        <v>352</v>
      </c>
      <c r="J28" s="209" t="s">
        <v>352</v>
      </c>
    </row>
    <row r="29" spans="1:10" s="16" customFormat="1" ht="23.25" customHeight="1">
      <c r="A29" s="359" t="s">
        <v>218</v>
      </c>
      <c r="B29" s="359"/>
      <c r="C29" s="100" t="s">
        <v>286</v>
      </c>
      <c r="D29" s="495" t="s">
        <v>234</v>
      </c>
      <c r="E29" s="495"/>
      <c r="F29" s="209" t="s">
        <v>436</v>
      </c>
      <c r="G29" s="209" t="s">
        <v>438</v>
      </c>
      <c r="H29" s="209" t="s">
        <v>436</v>
      </c>
      <c r="I29" s="209" t="s">
        <v>352</v>
      </c>
      <c r="J29" s="209" t="s">
        <v>352</v>
      </c>
    </row>
    <row r="30" spans="1:10" s="16" customFormat="1" ht="23.25" customHeight="1">
      <c r="A30" s="359" t="s">
        <v>219</v>
      </c>
      <c r="B30" s="359"/>
      <c r="C30" s="100" t="s">
        <v>286</v>
      </c>
      <c r="D30" s="495" t="s">
        <v>234</v>
      </c>
      <c r="E30" s="495"/>
      <c r="F30" s="209" t="s">
        <v>436</v>
      </c>
      <c r="G30" s="209" t="s">
        <v>438</v>
      </c>
      <c r="H30" s="209" t="s">
        <v>436</v>
      </c>
      <c r="I30" s="209" t="s">
        <v>352</v>
      </c>
      <c r="J30" s="209" t="s">
        <v>352</v>
      </c>
    </row>
    <row r="31" spans="1:10" s="16" customFormat="1" ht="23.25" customHeight="1">
      <c r="A31" s="359" t="s">
        <v>220</v>
      </c>
      <c r="B31" s="359"/>
      <c r="C31" s="100" t="s">
        <v>286</v>
      </c>
      <c r="D31" s="495" t="s">
        <v>234</v>
      </c>
      <c r="E31" s="495"/>
      <c r="F31" s="209" t="s">
        <v>437</v>
      </c>
      <c r="G31" s="209" t="s">
        <v>439</v>
      </c>
      <c r="H31" s="209" t="s">
        <v>437</v>
      </c>
      <c r="I31" s="209" t="s">
        <v>352</v>
      </c>
      <c r="J31" s="209" t="s">
        <v>352</v>
      </c>
    </row>
    <row r="32" spans="1:10" s="16" customFormat="1" ht="23.25" customHeight="1">
      <c r="A32" s="359" t="s">
        <v>221</v>
      </c>
      <c r="B32" s="359"/>
      <c r="C32" s="100" t="s">
        <v>286</v>
      </c>
      <c r="D32" s="495" t="s">
        <v>234</v>
      </c>
      <c r="E32" s="495"/>
      <c r="F32" s="209" t="s">
        <v>436</v>
      </c>
      <c r="G32" s="209" t="s">
        <v>438</v>
      </c>
      <c r="H32" s="209" t="s">
        <v>436</v>
      </c>
      <c r="I32" s="209" t="s">
        <v>352</v>
      </c>
      <c r="J32" s="209" t="s">
        <v>352</v>
      </c>
    </row>
    <row r="33" spans="1:10" s="16" customFormat="1" ht="23.25" customHeight="1">
      <c r="A33" s="359" t="s">
        <v>222</v>
      </c>
      <c r="B33" s="359"/>
      <c r="C33" s="100" t="s">
        <v>286</v>
      </c>
      <c r="D33" s="495" t="s">
        <v>234</v>
      </c>
      <c r="E33" s="495"/>
      <c r="F33" s="209" t="s">
        <v>437</v>
      </c>
      <c r="G33" s="209" t="s">
        <v>439</v>
      </c>
      <c r="H33" s="209" t="s">
        <v>437</v>
      </c>
      <c r="I33" s="209" t="s">
        <v>352</v>
      </c>
      <c r="J33" s="209" t="s">
        <v>352</v>
      </c>
    </row>
    <row r="34" spans="1:10" s="16" customFormat="1" ht="23.25" customHeight="1">
      <c r="A34" s="359" t="s">
        <v>223</v>
      </c>
      <c r="B34" s="359"/>
      <c r="C34" s="100" t="s">
        <v>286</v>
      </c>
      <c r="D34" s="495" t="s">
        <v>234</v>
      </c>
      <c r="E34" s="495"/>
      <c r="F34" s="209" t="s">
        <v>436</v>
      </c>
      <c r="G34" s="209" t="s">
        <v>440</v>
      </c>
      <c r="H34" s="209" t="s">
        <v>441</v>
      </c>
      <c r="I34" s="209" t="s">
        <v>352</v>
      </c>
      <c r="J34" s="209" t="s">
        <v>352</v>
      </c>
    </row>
    <row r="35" spans="1:10" s="16" customFormat="1" ht="23.25" customHeight="1">
      <c r="A35" s="359" t="s">
        <v>224</v>
      </c>
      <c r="B35" s="359"/>
      <c r="C35" s="100" t="s">
        <v>286</v>
      </c>
      <c r="D35" s="495" t="s">
        <v>234</v>
      </c>
      <c r="E35" s="495"/>
      <c r="F35" s="209">
        <v>0.02</v>
      </c>
      <c r="G35" s="209">
        <v>0.01</v>
      </c>
      <c r="H35" s="209" t="s">
        <v>436</v>
      </c>
      <c r="I35" s="209" t="s">
        <v>352</v>
      </c>
      <c r="J35" s="209" t="s">
        <v>352</v>
      </c>
    </row>
    <row r="36" spans="1:10" s="16" customFormat="1" ht="23.25" customHeight="1">
      <c r="A36" s="359" t="s">
        <v>225</v>
      </c>
      <c r="B36" s="359"/>
      <c r="C36" s="100" t="s">
        <v>286</v>
      </c>
      <c r="D36" s="495" t="s">
        <v>234</v>
      </c>
      <c r="E36" s="495"/>
      <c r="F36" s="209">
        <v>0.01</v>
      </c>
      <c r="G36" s="209">
        <v>0.01</v>
      </c>
      <c r="H36" s="209" t="s">
        <v>436</v>
      </c>
      <c r="I36" s="209" t="s">
        <v>352</v>
      </c>
      <c r="J36" s="209" t="s">
        <v>352</v>
      </c>
    </row>
    <row r="37" spans="1:10" s="16" customFormat="1" ht="23.25" customHeight="1">
      <c r="A37" s="359" t="s">
        <v>226</v>
      </c>
      <c r="B37" s="359"/>
      <c r="C37" s="100" t="s">
        <v>286</v>
      </c>
      <c r="D37" s="495" t="s">
        <v>234</v>
      </c>
      <c r="E37" s="495"/>
      <c r="F37" s="209">
        <v>0.01</v>
      </c>
      <c r="G37" s="209" t="s">
        <v>438</v>
      </c>
      <c r="H37" s="209" t="s">
        <v>436</v>
      </c>
      <c r="I37" s="209" t="s">
        <v>352</v>
      </c>
      <c r="J37" s="209" t="s">
        <v>352</v>
      </c>
    </row>
    <row r="38" spans="1:10" s="16" customFormat="1" ht="23.25" customHeight="1">
      <c r="A38" s="359" t="s">
        <v>227</v>
      </c>
      <c r="B38" s="359"/>
      <c r="C38" s="100" t="s">
        <v>286</v>
      </c>
      <c r="D38" s="495" t="s">
        <v>234</v>
      </c>
      <c r="E38" s="495"/>
      <c r="F38" s="209">
        <v>0.17</v>
      </c>
      <c r="G38" s="209">
        <v>0.14000000000000001</v>
      </c>
      <c r="H38" s="209">
        <v>0.38</v>
      </c>
      <c r="I38" s="209" t="s">
        <v>352</v>
      </c>
      <c r="J38" s="209" t="s">
        <v>352</v>
      </c>
    </row>
    <row r="39" spans="1:10">
      <c r="A39" s="360" t="s">
        <v>200</v>
      </c>
      <c r="B39" s="360"/>
      <c r="C39" s="360"/>
      <c r="D39" s="360"/>
      <c r="E39" s="360"/>
      <c r="F39" s="360"/>
      <c r="G39" s="360"/>
      <c r="H39" s="360"/>
      <c r="I39" s="360"/>
      <c r="J39" s="360"/>
    </row>
    <row r="40" spans="1:10">
      <c r="A40" s="497"/>
      <c r="B40" s="497"/>
      <c r="C40" s="497"/>
      <c r="D40" s="497"/>
      <c r="E40" s="497"/>
      <c r="F40" s="497"/>
      <c r="G40" s="497"/>
      <c r="H40" s="497"/>
      <c r="I40" s="497"/>
      <c r="J40" s="497"/>
    </row>
    <row r="41" spans="1:10">
      <c r="A41" s="497"/>
      <c r="B41" s="497"/>
      <c r="C41" s="497"/>
      <c r="D41" s="497"/>
      <c r="E41" s="497"/>
      <c r="F41" s="497"/>
      <c r="G41" s="497"/>
      <c r="H41" s="497"/>
      <c r="I41" s="497"/>
      <c r="J41" s="497"/>
    </row>
    <row r="43" spans="1:10">
      <c r="B43" s="564"/>
      <c r="C43" s="564"/>
      <c r="D43" s="564"/>
    </row>
    <row r="44" spans="1:10">
      <c r="B44" s="564"/>
      <c r="C44" s="564"/>
      <c r="D44" s="564"/>
    </row>
    <row r="45" spans="1:10" ht="15.75" thickBot="1">
      <c r="A45" s="143" t="s">
        <v>464</v>
      </c>
      <c r="B45" s="569"/>
      <c r="C45" s="569"/>
      <c r="D45" s="569"/>
      <c r="G45" s="143" t="s">
        <v>4</v>
      </c>
      <c r="H45" s="341">
        <v>44263</v>
      </c>
      <c r="I45" s="340"/>
    </row>
    <row r="64" spans="6:6">
      <c r="F64" s="3"/>
    </row>
  </sheetData>
  <mergeCells count="66">
    <mergeCell ref="M6:P9"/>
    <mergeCell ref="M10:P12"/>
    <mergeCell ref="A9:J9"/>
    <mergeCell ref="A6:J7"/>
    <mergeCell ref="A12:B12"/>
    <mergeCell ref="A13:B13"/>
    <mergeCell ref="D12:E12"/>
    <mergeCell ref="D13:E13"/>
    <mergeCell ref="A10:B11"/>
    <mergeCell ref="F10:J10"/>
    <mergeCell ref="D10:E11"/>
    <mergeCell ref="C10:C11"/>
    <mergeCell ref="D37:E37"/>
    <mergeCell ref="A17:B17"/>
    <mergeCell ref="A18:B18"/>
    <mergeCell ref="A19:B19"/>
    <mergeCell ref="A14:B14"/>
    <mergeCell ref="A15:B15"/>
    <mergeCell ref="A16:B16"/>
    <mergeCell ref="A37:B37"/>
    <mergeCell ref="A25:B25"/>
    <mergeCell ref="D33:E33"/>
    <mergeCell ref="A20:B20"/>
    <mergeCell ref="A21:B21"/>
    <mergeCell ref="A22:B22"/>
    <mergeCell ref="A35:B35"/>
    <mergeCell ref="A36:B36"/>
    <mergeCell ref="A23:B23"/>
    <mergeCell ref="A40:J41"/>
    <mergeCell ref="A26:B26"/>
    <mergeCell ref="A27:B27"/>
    <mergeCell ref="A38:B38"/>
    <mergeCell ref="A28:B28"/>
    <mergeCell ref="A29:B29"/>
    <mergeCell ref="A30:B30"/>
    <mergeCell ref="A31:B31"/>
    <mergeCell ref="A32:B32"/>
    <mergeCell ref="A33:B33"/>
    <mergeCell ref="D38:E38"/>
    <mergeCell ref="D30:E30"/>
    <mergeCell ref="D31:E31"/>
    <mergeCell ref="D35:E35"/>
    <mergeCell ref="D36:E36"/>
    <mergeCell ref="A34:B34"/>
    <mergeCell ref="A24:B24"/>
    <mergeCell ref="D14:E14"/>
    <mergeCell ref="D15:E15"/>
    <mergeCell ref="D16:E16"/>
    <mergeCell ref="D17:E17"/>
    <mergeCell ref="D18:E18"/>
    <mergeCell ref="B45:D45"/>
    <mergeCell ref="H45:I45"/>
    <mergeCell ref="D19:E19"/>
    <mergeCell ref="D28:E28"/>
    <mergeCell ref="D34:E34"/>
    <mergeCell ref="D20:E20"/>
    <mergeCell ref="D21:E21"/>
    <mergeCell ref="D22:E22"/>
    <mergeCell ref="D23:E23"/>
    <mergeCell ref="D24:E24"/>
    <mergeCell ref="D25:E25"/>
    <mergeCell ref="D32:E32"/>
    <mergeCell ref="D26:E26"/>
    <mergeCell ref="D27:E27"/>
    <mergeCell ref="D29:E29"/>
    <mergeCell ref="A39:J39"/>
  </mergeCells>
  <pageMargins left="0.7" right="0.7" top="0.75" bottom="0.75" header="0.3" footer="0.3"/>
  <pageSetup paperSize="9" scale="87" orientation="portrait" r:id="rId1"/>
  <headerFooter scaleWithDoc="0">
    <oddFooter>&amp;C&amp;"Arial,Regular"Page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92D050"/>
  </sheetPr>
  <dimension ref="A1:P64"/>
  <sheetViews>
    <sheetView showGridLines="0" zoomScaleNormal="100" workbookViewId="0">
      <selection activeCell="B43" sqref="B43:D44"/>
    </sheetView>
  </sheetViews>
  <sheetFormatPr defaultColWidth="9.42578125" defaultRowHeight="15"/>
  <cols>
    <col min="1" max="1" width="9.42578125" style="2" customWidth="1"/>
    <col min="2" max="2" width="14.5703125" style="2" bestFit="1" customWidth="1"/>
    <col min="3" max="9" width="9.42578125" style="2"/>
    <col min="10" max="10" width="10.42578125" style="2" customWidth="1"/>
    <col min="11" max="16384" width="9.42578125" style="2"/>
  </cols>
  <sheetData>
    <row r="1" spans="1:16">
      <c r="A1" s="2" t="str">
        <f>+'Cover Page'!$B$29</f>
        <v>Annual Performance Report 2020</v>
      </c>
      <c r="E1" s="2" t="str">
        <f>+'Cover Page'!$B$33</f>
        <v>Full Circle Generation Ltd</v>
      </c>
    </row>
    <row r="2" spans="1:16" ht="7.5" customHeight="1"/>
    <row r="3" spans="1:16" ht="15.75">
      <c r="A3" s="1" t="s">
        <v>201</v>
      </c>
    </row>
    <row r="4" spans="1:16" ht="9.75" customHeight="1">
      <c r="A4" s="1"/>
    </row>
    <row r="5" spans="1:16" s="3" customFormat="1" ht="21.75" customHeight="1">
      <c r="A5" s="87" t="s">
        <v>237</v>
      </c>
      <c r="B5" s="88"/>
      <c r="C5" s="88"/>
      <c r="D5" s="88"/>
      <c r="E5" s="88"/>
      <c r="F5" s="88"/>
      <c r="G5" s="88"/>
      <c r="H5" s="88"/>
      <c r="I5" s="88"/>
      <c r="J5" s="89"/>
      <c r="M5" s="138" t="s">
        <v>289</v>
      </c>
    </row>
    <row r="6" spans="1:16" s="3" customFormat="1" ht="14.25">
      <c r="A6" s="322" t="s">
        <v>402</v>
      </c>
      <c r="B6" s="331"/>
      <c r="C6" s="331"/>
      <c r="D6" s="331"/>
      <c r="E6" s="331"/>
      <c r="F6" s="331"/>
      <c r="G6" s="331"/>
      <c r="H6" s="331"/>
      <c r="I6" s="331"/>
      <c r="J6" s="332"/>
      <c r="M6" s="511" t="s">
        <v>307</v>
      </c>
      <c r="N6" s="511"/>
      <c r="O6" s="511"/>
      <c r="P6" s="511"/>
    </row>
    <row r="7" spans="1:16" s="3" customFormat="1" ht="30" customHeight="1">
      <c r="A7" s="336"/>
      <c r="B7" s="337"/>
      <c r="C7" s="337"/>
      <c r="D7" s="337"/>
      <c r="E7" s="337"/>
      <c r="F7" s="337"/>
      <c r="G7" s="337"/>
      <c r="H7" s="337"/>
      <c r="I7" s="337"/>
      <c r="J7" s="338"/>
      <c r="M7" s="511"/>
      <c r="N7" s="511"/>
      <c r="O7" s="511"/>
      <c r="P7" s="511"/>
    </row>
    <row r="8" spans="1:16" s="3" customFormat="1" ht="14.25">
      <c r="M8" s="511"/>
      <c r="N8" s="511"/>
      <c r="O8" s="511"/>
      <c r="P8" s="511"/>
    </row>
    <row r="9" spans="1:16" s="105" customFormat="1" ht="16.5" customHeight="1">
      <c r="A9" s="476" t="s">
        <v>202</v>
      </c>
      <c r="B9" s="476"/>
      <c r="C9" s="476"/>
      <c r="D9" s="476"/>
      <c r="E9" s="476"/>
      <c r="F9" s="476"/>
      <c r="G9" s="476"/>
      <c r="H9" s="476"/>
      <c r="I9" s="476"/>
      <c r="J9" s="476"/>
      <c r="M9" s="511"/>
      <c r="N9" s="511"/>
      <c r="O9" s="511"/>
      <c r="P9" s="511"/>
    </row>
    <row r="10" spans="1:16" s="105" customFormat="1" ht="16.5" customHeight="1">
      <c r="A10" s="498" t="s">
        <v>133</v>
      </c>
      <c r="B10" s="499"/>
      <c r="C10" s="509" t="s">
        <v>236</v>
      </c>
      <c r="D10" s="505" t="s">
        <v>235</v>
      </c>
      <c r="E10" s="506"/>
      <c r="F10" s="502" t="s">
        <v>190</v>
      </c>
      <c r="G10" s="503"/>
      <c r="H10" s="503"/>
      <c r="I10" s="503"/>
      <c r="J10" s="504"/>
      <c r="M10" s="511" t="s">
        <v>308</v>
      </c>
      <c r="N10" s="511"/>
      <c r="O10" s="511"/>
      <c r="P10" s="511"/>
    </row>
    <row r="11" spans="1:16" s="16" customFormat="1" ht="17.25" customHeight="1">
      <c r="A11" s="500"/>
      <c r="B11" s="501"/>
      <c r="C11" s="510"/>
      <c r="D11" s="507"/>
      <c r="E11" s="508"/>
      <c r="F11" s="185" t="s">
        <v>110</v>
      </c>
      <c r="G11" s="185" t="s">
        <v>111</v>
      </c>
      <c r="H11" s="185" t="s">
        <v>112</v>
      </c>
      <c r="I11" s="185" t="s">
        <v>113</v>
      </c>
      <c r="J11" s="185" t="s">
        <v>114</v>
      </c>
      <c r="M11" s="511"/>
      <c r="N11" s="511"/>
      <c r="O11" s="511"/>
      <c r="P11" s="511"/>
    </row>
    <row r="12" spans="1:16" s="16" customFormat="1" ht="23.25" customHeight="1">
      <c r="A12" s="359" t="s">
        <v>142</v>
      </c>
      <c r="B12" s="359"/>
      <c r="C12" s="100" t="s">
        <v>228</v>
      </c>
      <c r="D12" s="495" t="s">
        <v>229</v>
      </c>
      <c r="E12" s="495"/>
      <c r="F12" s="186">
        <v>0.12</v>
      </c>
      <c r="G12" s="186">
        <v>0.19</v>
      </c>
      <c r="H12" s="186">
        <v>1.65</v>
      </c>
      <c r="I12" s="209" t="s">
        <v>352</v>
      </c>
      <c r="J12" s="209" t="s">
        <v>352</v>
      </c>
      <c r="M12" s="511"/>
      <c r="N12" s="511"/>
      <c r="O12" s="511"/>
      <c r="P12" s="511"/>
    </row>
    <row r="13" spans="1:16" s="16" customFormat="1" ht="23.25" customHeight="1">
      <c r="A13" s="471" t="s">
        <v>359</v>
      </c>
      <c r="B13" s="359"/>
      <c r="C13" s="100" t="s">
        <v>286</v>
      </c>
      <c r="D13" s="495" t="s">
        <v>230</v>
      </c>
      <c r="E13" s="495"/>
      <c r="F13" s="186">
        <v>2.8E-3</v>
      </c>
      <c r="G13" s="186">
        <v>3.0999999999999999E-3</v>
      </c>
      <c r="H13" s="186">
        <v>4.3E-3</v>
      </c>
      <c r="I13" s="209" t="s">
        <v>352</v>
      </c>
      <c r="J13" s="209" t="s">
        <v>352</v>
      </c>
    </row>
    <row r="14" spans="1:16" s="16" customFormat="1" ht="23.25" customHeight="1">
      <c r="A14" s="359" t="s">
        <v>203</v>
      </c>
      <c r="B14" s="359"/>
      <c r="C14" s="100" t="s">
        <v>286</v>
      </c>
      <c r="D14" s="495" t="s">
        <v>230</v>
      </c>
      <c r="E14" s="495"/>
      <c r="F14" s="186">
        <v>1.2999999999999999E-3</v>
      </c>
      <c r="G14" s="186">
        <v>6.9999999999999999E-4</v>
      </c>
      <c r="H14" s="186">
        <v>1.6299999999999999E-2</v>
      </c>
      <c r="I14" s="209" t="s">
        <v>352</v>
      </c>
      <c r="J14" s="209" t="s">
        <v>352</v>
      </c>
    </row>
    <row r="15" spans="1:16" s="16" customFormat="1" ht="23.25" customHeight="1">
      <c r="A15" s="359" t="s">
        <v>204</v>
      </c>
      <c r="B15" s="359"/>
      <c r="C15" s="100" t="s">
        <v>286</v>
      </c>
      <c r="D15" s="495" t="s">
        <v>231</v>
      </c>
      <c r="E15" s="495"/>
      <c r="F15" s="209" t="s">
        <v>352</v>
      </c>
      <c r="G15" s="209" t="s">
        <v>352</v>
      </c>
      <c r="H15" s="209" t="s">
        <v>352</v>
      </c>
      <c r="I15" s="209" t="s">
        <v>352</v>
      </c>
      <c r="J15" s="209" t="s">
        <v>352</v>
      </c>
    </row>
    <row r="16" spans="1:16" s="16" customFormat="1" ht="23.25" customHeight="1">
      <c r="A16" s="359" t="s">
        <v>205</v>
      </c>
      <c r="B16" s="359"/>
      <c r="C16" s="100" t="s">
        <v>286</v>
      </c>
      <c r="D16" s="495" t="s">
        <v>232</v>
      </c>
      <c r="E16" s="495"/>
      <c r="F16" s="186">
        <v>0.1772</v>
      </c>
      <c r="G16" s="186">
        <v>5.1799999999999999E-2</v>
      </c>
      <c r="H16" s="186">
        <v>3.2500000000000001E-2</v>
      </c>
      <c r="I16" s="209" t="s">
        <v>352</v>
      </c>
      <c r="J16" s="209" t="s">
        <v>352</v>
      </c>
    </row>
    <row r="17" spans="1:10" s="16" customFormat="1" ht="23.25" customHeight="1">
      <c r="A17" s="359" t="s">
        <v>206</v>
      </c>
      <c r="B17" s="359"/>
      <c r="C17" s="100" t="s">
        <v>286</v>
      </c>
      <c r="D17" s="495" t="s">
        <v>233</v>
      </c>
      <c r="E17" s="495"/>
      <c r="F17" s="186">
        <v>1.18E-2</v>
      </c>
      <c r="G17" s="186">
        <v>4.7000000000000002E-3</v>
      </c>
      <c r="H17" s="186">
        <v>2.8E-3</v>
      </c>
      <c r="I17" s="209" t="s">
        <v>352</v>
      </c>
      <c r="J17" s="209" t="s">
        <v>352</v>
      </c>
    </row>
    <row r="18" spans="1:10" s="16" customFormat="1" ht="23.25" customHeight="1">
      <c r="A18" s="359" t="s">
        <v>207</v>
      </c>
      <c r="B18" s="359"/>
      <c r="C18" s="100" t="s">
        <v>286</v>
      </c>
      <c r="D18" s="495" t="s">
        <v>233</v>
      </c>
      <c r="E18" s="495"/>
      <c r="F18" s="186">
        <v>5.0000000000000001E-4</v>
      </c>
      <c r="G18" s="186">
        <v>2.0000000000000001E-4</v>
      </c>
      <c r="H18" s="186">
        <v>1E-4</v>
      </c>
      <c r="I18" s="209" t="s">
        <v>352</v>
      </c>
      <c r="J18" s="209" t="s">
        <v>352</v>
      </c>
    </row>
    <row r="19" spans="1:10" s="16" customFormat="1" ht="23.25" customHeight="1">
      <c r="A19" s="359" t="s">
        <v>208</v>
      </c>
      <c r="B19" s="359"/>
      <c r="C19" s="100" t="s">
        <v>286</v>
      </c>
      <c r="D19" s="495" t="s">
        <v>233</v>
      </c>
      <c r="E19" s="495"/>
      <c r="F19" s="186">
        <v>1.6400000000000001E-2</v>
      </c>
      <c r="G19" s="186">
        <v>8.2000000000000007E-3</v>
      </c>
      <c r="H19" s="186">
        <v>5.1000000000000004E-3</v>
      </c>
      <c r="I19" s="209" t="s">
        <v>352</v>
      </c>
      <c r="J19" s="209" t="s">
        <v>352</v>
      </c>
    </row>
    <row r="20" spans="1:10" s="16" customFormat="1" ht="23.25" customHeight="1">
      <c r="A20" s="359" t="s">
        <v>209</v>
      </c>
      <c r="B20" s="359"/>
      <c r="C20" s="100" t="s">
        <v>286</v>
      </c>
      <c r="D20" s="495" t="s">
        <v>233</v>
      </c>
      <c r="E20" s="495"/>
      <c r="F20" s="186">
        <v>0.16389999999999999</v>
      </c>
      <c r="G20" s="186">
        <v>4.7300000000000002E-2</v>
      </c>
      <c r="H20" s="186">
        <v>2.9700000000000001E-2</v>
      </c>
      <c r="I20" s="209" t="s">
        <v>352</v>
      </c>
      <c r="J20" s="209" t="s">
        <v>352</v>
      </c>
    </row>
    <row r="21" spans="1:10" s="16" customFormat="1" ht="23.25" customHeight="1">
      <c r="A21" s="359" t="s">
        <v>210</v>
      </c>
      <c r="B21" s="359"/>
      <c r="C21" s="100" t="s">
        <v>286</v>
      </c>
      <c r="D21" s="495" t="s">
        <v>233</v>
      </c>
      <c r="E21" s="495"/>
      <c r="F21" s="186">
        <v>0.14760000000000001</v>
      </c>
      <c r="G21" s="186">
        <v>4.7899999999999998E-2</v>
      </c>
      <c r="H21" s="186">
        <v>2.9399999999999999E-2</v>
      </c>
      <c r="I21" s="209" t="s">
        <v>352</v>
      </c>
      <c r="J21" s="209" t="s">
        <v>352</v>
      </c>
    </row>
    <row r="22" spans="1:10" s="16" customFormat="1" ht="23.25" customHeight="1">
      <c r="A22" s="359" t="s">
        <v>211</v>
      </c>
      <c r="B22" s="359"/>
      <c r="C22" s="100" t="s">
        <v>286</v>
      </c>
      <c r="D22" s="495" t="s">
        <v>233</v>
      </c>
      <c r="E22" s="495"/>
      <c r="F22" s="186">
        <v>0.18740000000000001</v>
      </c>
      <c r="G22" s="186">
        <v>6.7900000000000002E-2</v>
      </c>
      <c r="H22" s="186">
        <v>3.8899999999999997E-2</v>
      </c>
      <c r="I22" s="209" t="s">
        <v>352</v>
      </c>
      <c r="J22" s="209" t="s">
        <v>352</v>
      </c>
    </row>
    <row r="23" spans="1:10" s="16" customFormat="1" ht="23.25" customHeight="1">
      <c r="A23" s="359" t="s">
        <v>212</v>
      </c>
      <c r="B23" s="359"/>
      <c r="C23" s="100" t="s">
        <v>286</v>
      </c>
      <c r="D23" s="495" t="s">
        <v>234</v>
      </c>
      <c r="E23" s="495"/>
      <c r="F23" s="209" t="s">
        <v>442</v>
      </c>
      <c r="G23" s="209" t="s">
        <v>445</v>
      </c>
      <c r="H23" s="209" t="s">
        <v>448</v>
      </c>
      <c r="I23" s="209" t="s">
        <v>352</v>
      </c>
      <c r="J23" s="209" t="s">
        <v>352</v>
      </c>
    </row>
    <row r="24" spans="1:10" s="16" customFormat="1" ht="23.25" customHeight="1">
      <c r="A24" s="359" t="s">
        <v>213</v>
      </c>
      <c r="B24" s="359"/>
      <c r="C24" s="100" t="s">
        <v>286</v>
      </c>
      <c r="D24" s="495" t="s">
        <v>234</v>
      </c>
      <c r="E24" s="495"/>
      <c r="F24" s="209" t="s">
        <v>442</v>
      </c>
      <c r="G24" s="209" t="s">
        <v>445</v>
      </c>
      <c r="H24" s="209" t="s">
        <v>448</v>
      </c>
      <c r="I24" s="209" t="s">
        <v>352</v>
      </c>
      <c r="J24" s="209" t="s">
        <v>352</v>
      </c>
    </row>
    <row r="25" spans="1:10" s="16" customFormat="1" ht="23.25" customHeight="1">
      <c r="A25" s="359" t="s">
        <v>214</v>
      </c>
      <c r="B25" s="359"/>
      <c r="C25" s="100" t="s">
        <v>286</v>
      </c>
      <c r="D25" s="495" t="s">
        <v>234</v>
      </c>
      <c r="E25" s="495"/>
      <c r="F25" s="209" t="s">
        <v>442</v>
      </c>
      <c r="G25" s="209" t="s">
        <v>445</v>
      </c>
      <c r="H25" s="209" t="s">
        <v>448</v>
      </c>
      <c r="I25" s="209" t="s">
        <v>352</v>
      </c>
      <c r="J25" s="209" t="s">
        <v>352</v>
      </c>
    </row>
    <row r="26" spans="1:10" s="16" customFormat="1" ht="23.25" customHeight="1">
      <c r="A26" s="359" t="s">
        <v>215</v>
      </c>
      <c r="B26" s="359"/>
      <c r="C26" s="100" t="s">
        <v>286</v>
      </c>
      <c r="D26" s="495" t="s">
        <v>234</v>
      </c>
      <c r="E26" s="495"/>
      <c r="F26" s="209" t="s">
        <v>442</v>
      </c>
      <c r="G26" s="209" t="s">
        <v>445</v>
      </c>
      <c r="H26" s="209" t="s">
        <v>448</v>
      </c>
      <c r="I26" s="209" t="s">
        <v>352</v>
      </c>
      <c r="J26" s="209" t="s">
        <v>352</v>
      </c>
    </row>
    <row r="27" spans="1:10" s="16" customFormat="1" ht="23.25" customHeight="1">
      <c r="A27" s="359" t="s">
        <v>216</v>
      </c>
      <c r="B27" s="359"/>
      <c r="C27" s="100" t="s">
        <v>286</v>
      </c>
      <c r="D27" s="495" t="s">
        <v>234</v>
      </c>
      <c r="E27" s="495"/>
      <c r="F27" s="209" t="s">
        <v>443</v>
      </c>
      <c r="G27" s="209" t="s">
        <v>446</v>
      </c>
      <c r="H27" s="209" t="s">
        <v>449</v>
      </c>
      <c r="I27" s="209" t="s">
        <v>352</v>
      </c>
      <c r="J27" s="209" t="s">
        <v>352</v>
      </c>
    </row>
    <row r="28" spans="1:10" s="16" customFormat="1" ht="23.25" customHeight="1">
      <c r="A28" s="359" t="s">
        <v>217</v>
      </c>
      <c r="B28" s="359"/>
      <c r="C28" s="100" t="s">
        <v>286</v>
      </c>
      <c r="D28" s="495" t="s">
        <v>234</v>
      </c>
      <c r="E28" s="495"/>
      <c r="F28" s="209" t="s">
        <v>443</v>
      </c>
      <c r="G28" s="209" t="s">
        <v>446</v>
      </c>
      <c r="H28" s="209" t="s">
        <v>449</v>
      </c>
      <c r="I28" s="209" t="s">
        <v>352</v>
      </c>
      <c r="J28" s="209" t="s">
        <v>352</v>
      </c>
    </row>
    <row r="29" spans="1:10" s="16" customFormat="1" ht="23.25" customHeight="1">
      <c r="A29" s="359" t="s">
        <v>218</v>
      </c>
      <c r="B29" s="359"/>
      <c r="C29" s="100" t="s">
        <v>286</v>
      </c>
      <c r="D29" s="495" t="s">
        <v>234</v>
      </c>
      <c r="E29" s="495"/>
      <c r="F29" s="209" t="s">
        <v>442</v>
      </c>
      <c r="G29" s="209" t="s">
        <v>445</v>
      </c>
      <c r="H29" s="209" t="s">
        <v>448</v>
      </c>
      <c r="I29" s="209" t="s">
        <v>352</v>
      </c>
      <c r="J29" s="209" t="s">
        <v>352</v>
      </c>
    </row>
    <row r="30" spans="1:10" s="16" customFormat="1" ht="23.25" customHeight="1">
      <c r="A30" s="359" t="s">
        <v>219</v>
      </c>
      <c r="B30" s="359"/>
      <c r="C30" s="100" t="s">
        <v>286</v>
      </c>
      <c r="D30" s="495" t="s">
        <v>234</v>
      </c>
      <c r="E30" s="495"/>
      <c r="F30" s="209" t="s">
        <v>442</v>
      </c>
      <c r="G30" s="209" t="s">
        <v>445</v>
      </c>
      <c r="H30" s="209" t="s">
        <v>448</v>
      </c>
      <c r="I30" s="209" t="s">
        <v>352</v>
      </c>
      <c r="J30" s="209" t="s">
        <v>352</v>
      </c>
    </row>
    <row r="31" spans="1:10" s="16" customFormat="1" ht="23.25" customHeight="1">
      <c r="A31" s="359" t="s">
        <v>220</v>
      </c>
      <c r="B31" s="359"/>
      <c r="C31" s="100" t="s">
        <v>286</v>
      </c>
      <c r="D31" s="495" t="s">
        <v>234</v>
      </c>
      <c r="E31" s="495"/>
      <c r="F31" s="209" t="s">
        <v>443</v>
      </c>
      <c r="G31" s="209" t="s">
        <v>446</v>
      </c>
      <c r="H31" s="209" t="s">
        <v>449</v>
      </c>
      <c r="I31" s="209" t="s">
        <v>352</v>
      </c>
      <c r="J31" s="209" t="s">
        <v>352</v>
      </c>
    </row>
    <row r="32" spans="1:10" s="16" customFormat="1" ht="23.25" customHeight="1">
      <c r="A32" s="359" t="s">
        <v>221</v>
      </c>
      <c r="B32" s="359"/>
      <c r="C32" s="100" t="s">
        <v>286</v>
      </c>
      <c r="D32" s="495" t="s">
        <v>234</v>
      </c>
      <c r="E32" s="495"/>
      <c r="F32" s="209" t="s">
        <v>443</v>
      </c>
      <c r="G32" s="209" t="s">
        <v>445</v>
      </c>
      <c r="H32" s="209" t="s">
        <v>448</v>
      </c>
      <c r="I32" s="209" t="s">
        <v>352</v>
      </c>
      <c r="J32" s="209" t="s">
        <v>352</v>
      </c>
    </row>
    <row r="33" spans="1:10" s="16" customFormat="1" ht="23.25" customHeight="1">
      <c r="A33" s="359" t="s">
        <v>222</v>
      </c>
      <c r="B33" s="359"/>
      <c r="C33" s="100" t="s">
        <v>286</v>
      </c>
      <c r="D33" s="495" t="s">
        <v>234</v>
      </c>
      <c r="E33" s="495"/>
      <c r="F33" s="209" t="s">
        <v>442</v>
      </c>
      <c r="G33" s="209" t="s">
        <v>446</v>
      </c>
      <c r="H33" s="209" t="s">
        <v>449</v>
      </c>
      <c r="I33" s="209" t="s">
        <v>352</v>
      </c>
      <c r="J33" s="209" t="s">
        <v>352</v>
      </c>
    </row>
    <row r="34" spans="1:10" s="16" customFormat="1" ht="23.25" customHeight="1">
      <c r="A34" s="359" t="s">
        <v>223</v>
      </c>
      <c r="B34" s="359"/>
      <c r="C34" s="100" t="s">
        <v>286</v>
      </c>
      <c r="D34" s="495" t="s">
        <v>234</v>
      </c>
      <c r="E34" s="495"/>
      <c r="F34" s="209" t="s">
        <v>444</v>
      </c>
      <c r="G34" s="209" t="s">
        <v>447</v>
      </c>
      <c r="H34" s="209" t="s">
        <v>450</v>
      </c>
      <c r="I34" s="209" t="s">
        <v>352</v>
      </c>
      <c r="J34" s="209" t="s">
        <v>352</v>
      </c>
    </row>
    <row r="35" spans="1:10" s="16" customFormat="1" ht="23.25" customHeight="1">
      <c r="A35" s="359" t="s">
        <v>224</v>
      </c>
      <c r="B35" s="359"/>
      <c r="C35" s="100" t="s">
        <v>286</v>
      </c>
      <c r="D35" s="495" t="s">
        <v>234</v>
      </c>
      <c r="E35" s="495"/>
      <c r="F35" s="209" t="s">
        <v>442</v>
      </c>
      <c r="G35" s="209">
        <v>0.02</v>
      </c>
      <c r="H35" s="209">
        <v>0.02</v>
      </c>
      <c r="I35" s="209" t="s">
        <v>352</v>
      </c>
      <c r="J35" s="209" t="s">
        <v>352</v>
      </c>
    </row>
    <row r="36" spans="1:10" s="16" customFormat="1" ht="23.25" customHeight="1">
      <c r="A36" s="359" t="s">
        <v>225</v>
      </c>
      <c r="B36" s="359"/>
      <c r="C36" s="100" t="s">
        <v>286</v>
      </c>
      <c r="D36" s="495" t="s">
        <v>234</v>
      </c>
      <c r="E36" s="495"/>
      <c r="F36" s="209" t="s">
        <v>442</v>
      </c>
      <c r="G36" s="209">
        <v>0.04</v>
      </c>
      <c r="H36" s="209">
        <v>0.03</v>
      </c>
      <c r="I36" s="209" t="s">
        <v>352</v>
      </c>
      <c r="J36" s="209" t="s">
        <v>352</v>
      </c>
    </row>
    <row r="37" spans="1:10" s="16" customFormat="1" ht="23.25" customHeight="1">
      <c r="A37" s="359" t="s">
        <v>226</v>
      </c>
      <c r="B37" s="359"/>
      <c r="C37" s="100" t="s">
        <v>286</v>
      </c>
      <c r="D37" s="495" t="s">
        <v>234</v>
      </c>
      <c r="E37" s="495"/>
      <c r="F37" s="209" t="s">
        <v>442</v>
      </c>
      <c r="G37" s="209" t="s">
        <v>445</v>
      </c>
      <c r="H37" s="209" t="s">
        <v>448</v>
      </c>
      <c r="I37" s="209" t="s">
        <v>352</v>
      </c>
      <c r="J37" s="209" t="s">
        <v>352</v>
      </c>
    </row>
    <row r="38" spans="1:10" s="16" customFormat="1" ht="23.25" customHeight="1">
      <c r="A38" s="359" t="s">
        <v>227</v>
      </c>
      <c r="B38" s="359"/>
      <c r="C38" s="100" t="s">
        <v>286</v>
      </c>
      <c r="D38" s="495" t="s">
        <v>234</v>
      </c>
      <c r="E38" s="495"/>
      <c r="F38" s="209">
        <v>0.23</v>
      </c>
      <c r="G38" s="209">
        <v>0.22</v>
      </c>
      <c r="H38" s="209">
        <v>0.17</v>
      </c>
      <c r="I38" s="209" t="s">
        <v>352</v>
      </c>
      <c r="J38" s="209" t="s">
        <v>352</v>
      </c>
    </row>
    <row r="39" spans="1:10">
      <c r="A39" s="360" t="s">
        <v>200</v>
      </c>
      <c r="B39" s="360"/>
      <c r="C39" s="360"/>
      <c r="D39" s="360"/>
      <c r="E39" s="360"/>
      <c r="F39" s="360"/>
      <c r="G39" s="360"/>
      <c r="H39" s="360"/>
      <c r="I39" s="360"/>
      <c r="J39" s="360"/>
    </row>
    <row r="40" spans="1:10">
      <c r="A40" s="497"/>
      <c r="B40" s="497"/>
      <c r="C40" s="497"/>
      <c r="D40" s="497"/>
      <c r="E40" s="497"/>
      <c r="F40" s="497"/>
      <c r="G40" s="497"/>
      <c r="H40" s="497"/>
      <c r="I40" s="497"/>
      <c r="J40" s="497"/>
    </row>
    <row r="41" spans="1:10">
      <c r="A41" s="497"/>
      <c r="B41" s="497"/>
      <c r="C41" s="497"/>
      <c r="D41" s="497"/>
      <c r="E41" s="497"/>
      <c r="F41" s="497"/>
      <c r="G41" s="497"/>
      <c r="H41" s="497"/>
      <c r="I41" s="497"/>
      <c r="J41" s="497"/>
    </row>
    <row r="43" spans="1:10">
      <c r="B43" s="564"/>
      <c r="C43" s="564"/>
      <c r="D43" s="564"/>
    </row>
    <row r="44" spans="1:10" ht="15.75" thickBot="1">
      <c r="A44" s="143" t="s">
        <v>464</v>
      </c>
      <c r="B44" s="569"/>
      <c r="C44" s="569"/>
      <c r="D44" s="569"/>
      <c r="G44" s="143" t="s">
        <v>4</v>
      </c>
      <c r="H44" s="341">
        <v>44263</v>
      </c>
      <c r="I44" s="340"/>
    </row>
    <row r="64" spans="6:6">
      <c r="F64" s="3"/>
    </row>
  </sheetData>
  <mergeCells count="66">
    <mergeCell ref="A6:J7"/>
    <mergeCell ref="M6:P9"/>
    <mergeCell ref="A9:J9"/>
    <mergeCell ref="A10:B11"/>
    <mergeCell ref="C10:C11"/>
    <mergeCell ref="D10:E11"/>
    <mergeCell ref="F10:J10"/>
    <mergeCell ref="M10:P12"/>
    <mergeCell ref="A12:B12"/>
    <mergeCell ref="D12:E12"/>
    <mergeCell ref="A13:B13"/>
    <mergeCell ref="D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 ref="A26:B26"/>
    <mergeCell ref="D26:E26"/>
    <mergeCell ref="A27:B27"/>
    <mergeCell ref="D27:E27"/>
    <mergeCell ref="A28:B28"/>
    <mergeCell ref="D28:E28"/>
    <mergeCell ref="A29:B29"/>
    <mergeCell ref="D29:E29"/>
    <mergeCell ref="A30:B30"/>
    <mergeCell ref="D30:E30"/>
    <mergeCell ref="A31:B31"/>
    <mergeCell ref="D31:E31"/>
    <mergeCell ref="A32:B32"/>
    <mergeCell ref="D32:E32"/>
    <mergeCell ref="A33:B33"/>
    <mergeCell ref="D33:E33"/>
    <mergeCell ref="B44:D44"/>
    <mergeCell ref="H44:I44"/>
    <mergeCell ref="A40:J41"/>
    <mergeCell ref="A34:B34"/>
    <mergeCell ref="D34:E34"/>
    <mergeCell ref="A35:B35"/>
    <mergeCell ref="D35:E35"/>
    <mergeCell ref="A36:B36"/>
    <mergeCell ref="D36:E36"/>
    <mergeCell ref="A37:B37"/>
    <mergeCell ref="D37:E37"/>
    <mergeCell ref="A38:B38"/>
    <mergeCell ref="D38:E38"/>
    <mergeCell ref="A39:J39"/>
  </mergeCells>
  <pageMargins left="0.7" right="0.7" top="0.75" bottom="0.75" header="0.3" footer="0.3"/>
  <pageSetup paperSize="9" scale="87" orientation="portrait" r:id="rId1"/>
  <headerFooter scaleWithDoc="0">
    <oddFooter>&amp;C&amp;"Arial,Regular"Page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92D050"/>
  </sheetPr>
  <dimension ref="A1:P64"/>
  <sheetViews>
    <sheetView showGridLines="0" zoomScaleNormal="100" workbookViewId="0">
      <selection activeCell="B43" sqref="B43:D45"/>
    </sheetView>
  </sheetViews>
  <sheetFormatPr defaultColWidth="9.42578125" defaultRowHeight="15"/>
  <cols>
    <col min="1" max="1" width="9.42578125" style="2" customWidth="1"/>
    <col min="2" max="2" width="14.5703125" style="2" bestFit="1" customWidth="1"/>
    <col min="3" max="9" width="9.42578125" style="2"/>
    <col min="10" max="10" width="10.42578125" style="2" customWidth="1"/>
    <col min="11" max="16384" width="9.42578125" style="2"/>
  </cols>
  <sheetData>
    <row r="1" spans="1:16">
      <c r="A1" s="2" t="str">
        <f>+'Cover Page'!$B$29</f>
        <v>Annual Performance Report 2020</v>
      </c>
      <c r="E1" s="2" t="str">
        <f>+'Cover Page'!$B$33</f>
        <v>Full Circle Generation Ltd</v>
      </c>
    </row>
    <row r="2" spans="1:16" ht="7.5" customHeight="1"/>
    <row r="3" spans="1:16" ht="15.75">
      <c r="A3" s="1" t="s">
        <v>201</v>
      </c>
    </row>
    <row r="4" spans="1:16" ht="9.75" customHeight="1">
      <c r="A4" s="1"/>
    </row>
    <row r="5" spans="1:16" s="3" customFormat="1" ht="21.75" customHeight="1">
      <c r="A5" s="87" t="s">
        <v>237</v>
      </c>
      <c r="B5" s="88"/>
      <c r="C5" s="88"/>
      <c r="D5" s="88"/>
      <c r="E5" s="88"/>
      <c r="F5" s="88"/>
      <c r="G5" s="88"/>
      <c r="H5" s="88"/>
      <c r="I5" s="88"/>
      <c r="J5" s="89"/>
      <c r="M5" s="138" t="s">
        <v>289</v>
      </c>
    </row>
    <row r="6" spans="1:16" s="3" customFormat="1" ht="15.75" customHeight="1">
      <c r="A6" s="322" t="s">
        <v>403</v>
      </c>
      <c r="B6" s="331"/>
      <c r="C6" s="331"/>
      <c r="D6" s="331"/>
      <c r="E6" s="331"/>
      <c r="F6" s="331"/>
      <c r="G6" s="331"/>
      <c r="H6" s="331"/>
      <c r="I6" s="331"/>
      <c r="J6" s="332"/>
      <c r="M6" s="511" t="s">
        <v>307</v>
      </c>
      <c r="N6" s="511"/>
      <c r="O6" s="511"/>
      <c r="P6" s="511"/>
    </row>
    <row r="7" spans="1:16" s="3" customFormat="1" ht="24" customHeight="1">
      <c r="A7" s="336"/>
      <c r="B7" s="337"/>
      <c r="C7" s="337"/>
      <c r="D7" s="337"/>
      <c r="E7" s="337"/>
      <c r="F7" s="337"/>
      <c r="G7" s="337"/>
      <c r="H7" s="337"/>
      <c r="I7" s="337"/>
      <c r="J7" s="338"/>
      <c r="M7" s="511"/>
      <c r="N7" s="511"/>
      <c r="O7" s="511"/>
      <c r="P7" s="511"/>
    </row>
    <row r="8" spans="1:16" s="3" customFormat="1" ht="14.25">
      <c r="M8" s="511"/>
      <c r="N8" s="511"/>
      <c r="O8" s="511"/>
      <c r="P8" s="511"/>
    </row>
    <row r="9" spans="1:16" s="105" customFormat="1" ht="16.5" customHeight="1">
      <c r="A9" s="476" t="s">
        <v>202</v>
      </c>
      <c r="B9" s="476"/>
      <c r="C9" s="476"/>
      <c r="D9" s="476"/>
      <c r="E9" s="476"/>
      <c r="F9" s="476"/>
      <c r="G9" s="476"/>
      <c r="H9" s="476"/>
      <c r="I9" s="476"/>
      <c r="J9" s="476"/>
      <c r="M9" s="511"/>
      <c r="N9" s="511"/>
      <c r="O9" s="511"/>
      <c r="P9" s="511"/>
    </row>
    <row r="10" spans="1:16" s="105" customFormat="1" ht="16.5" customHeight="1">
      <c r="A10" s="498" t="s">
        <v>133</v>
      </c>
      <c r="B10" s="499"/>
      <c r="C10" s="509" t="s">
        <v>236</v>
      </c>
      <c r="D10" s="505" t="s">
        <v>235</v>
      </c>
      <c r="E10" s="506"/>
      <c r="F10" s="502" t="s">
        <v>190</v>
      </c>
      <c r="G10" s="503"/>
      <c r="H10" s="503"/>
      <c r="I10" s="503"/>
      <c r="J10" s="504"/>
      <c r="M10" s="511" t="s">
        <v>308</v>
      </c>
      <c r="N10" s="511"/>
      <c r="O10" s="511"/>
      <c r="P10" s="511"/>
    </row>
    <row r="11" spans="1:16" s="16" customFormat="1" ht="17.25" customHeight="1">
      <c r="A11" s="500"/>
      <c r="B11" s="501"/>
      <c r="C11" s="510"/>
      <c r="D11" s="507"/>
      <c r="E11" s="508"/>
      <c r="F11" s="185" t="s">
        <v>110</v>
      </c>
      <c r="G11" s="185" t="s">
        <v>111</v>
      </c>
      <c r="H11" s="185" t="s">
        <v>112</v>
      </c>
      <c r="I11" s="185" t="s">
        <v>113</v>
      </c>
      <c r="J11" s="185" t="s">
        <v>114</v>
      </c>
      <c r="M11" s="511"/>
      <c r="N11" s="511"/>
      <c r="O11" s="511"/>
      <c r="P11" s="511"/>
    </row>
    <row r="12" spans="1:16" s="16" customFormat="1" ht="23.25" customHeight="1">
      <c r="A12" s="359" t="s">
        <v>142</v>
      </c>
      <c r="B12" s="359"/>
      <c r="C12" s="100" t="s">
        <v>228</v>
      </c>
      <c r="D12" s="495" t="s">
        <v>229</v>
      </c>
      <c r="E12" s="495"/>
      <c r="F12" s="186">
        <v>0.12</v>
      </c>
      <c r="G12" s="186">
        <v>0.02</v>
      </c>
      <c r="H12" s="186">
        <v>0.01</v>
      </c>
      <c r="I12" s="209" t="s">
        <v>352</v>
      </c>
      <c r="J12" s="209" t="s">
        <v>352</v>
      </c>
      <c r="M12" s="511"/>
      <c r="N12" s="511"/>
      <c r="O12" s="511"/>
      <c r="P12" s="511"/>
    </row>
    <row r="13" spans="1:16" s="16" customFormat="1" ht="23.25" customHeight="1">
      <c r="A13" s="471" t="s">
        <v>359</v>
      </c>
      <c r="B13" s="359"/>
      <c r="C13" s="100" t="s">
        <v>286</v>
      </c>
      <c r="D13" s="495" t="s">
        <v>230</v>
      </c>
      <c r="E13" s="495"/>
      <c r="F13" s="186">
        <v>1.5E-3</v>
      </c>
      <c r="G13" s="186">
        <v>2.0999999999999999E-3</v>
      </c>
      <c r="H13" s="186">
        <v>2.5999999999999999E-3</v>
      </c>
      <c r="I13" s="209" t="s">
        <v>352</v>
      </c>
      <c r="J13" s="209" t="s">
        <v>352</v>
      </c>
    </row>
    <row r="14" spans="1:16" s="16" customFormat="1" ht="23.25" customHeight="1">
      <c r="A14" s="359" t="s">
        <v>203</v>
      </c>
      <c r="B14" s="359"/>
      <c r="C14" s="100" t="s">
        <v>286</v>
      </c>
      <c r="D14" s="495" t="s">
        <v>230</v>
      </c>
      <c r="E14" s="495"/>
      <c r="F14" s="186">
        <v>3.3999999999999998E-3</v>
      </c>
      <c r="G14" s="186">
        <v>1E-3</v>
      </c>
      <c r="H14" s="186">
        <v>1.6000000000000001E-3</v>
      </c>
      <c r="I14" s="209" t="s">
        <v>352</v>
      </c>
      <c r="J14" s="209" t="s">
        <v>352</v>
      </c>
    </row>
    <row r="15" spans="1:16" s="16" customFormat="1" ht="23.25" customHeight="1">
      <c r="A15" s="359" t="s">
        <v>204</v>
      </c>
      <c r="B15" s="359"/>
      <c r="C15" s="100" t="s">
        <v>286</v>
      </c>
      <c r="D15" s="495" t="s">
        <v>231</v>
      </c>
      <c r="E15" s="495"/>
      <c r="F15" s="209" t="s">
        <v>352</v>
      </c>
      <c r="G15" s="209" t="s">
        <v>352</v>
      </c>
      <c r="H15" s="209" t="s">
        <v>352</v>
      </c>
      <c r="I15" s="209" t="s">
        <v>352</v>
      </c>
      <c r="J15" s="209" t="s">
        <v>352</v>
      </c>
    </row>
    <row r="16" spans="1:16" s="16" customFormat="1" ht="23.25" customHeight="1">
      <c r="A16" s="359" t="s">
        <v>205</v>
      </c>
      <c r="B16" s="359"/>
      <c r="C16" s="100" t="s">
        <v>286</v>
      </c>
      <c r="D16" s="495" t="s">
        <v>232</v>
      </c>
      <c r="E16" s="495"/>
      <c r="F16" s="186">
        <v>1.61E-2</v>
      </c>
      <c r="G16" s="186">
        <v>4.5999999999999999E-3</v>
      </c>
      <c r="H16" s="186">
        <v>2.0400000000000001E-2</v>
      </c>
      <c r="I16" s="209" t="s">
        <v>352</v>
      </c>
      <c r="J16" s="209" t="s">
        <v>352</v>
      </c>
    </row>
    <row r="17" spans="1:10" s="16" customFormat="1" ht="23.25" customHeight="1">
      <c r="A17" s="359" t="s">
        <v>206</v>
      </c>
      <c r="B17" s="359"/>
      <c r="C17" s="100" t="s">
        <v>286</v>
      </c>
      <c r="D17" s="495" t="s">
        <v>233</v>
      </c>
      <c r="E17" s="495"/>
      <c r="F17" s="186">
        <v>1.2999999999999999E-3</v>
      </c>
      <c r="G17" s="186">
        <v>5.9999999999999995E-4</v>
      </c>
      <c r="H17" s="186">
        <v>1.4E-3</v>
      </c>
      <c r="I17" s="209" t="s">
        <v>352</v>
      </c>
      <c r="J17" s="209" t="s">
        <v>352</v>
      </c>
    </row>
    <row r="18" spans="1:10" s="16" customFormat="1" ht="23.25" customHeight="1">
      <c r="A18" s="359" t="s">
        <v>207</v>
      </c>
      <c r="B18" s="359"/>
      <c r="C18" s="100" t="s">
        <v>286</v>
      </c>
      <c r="D18" s="495" t="s">
        <v>233</v>
      </c>
      <c r="E18" s="495"/>
      <c r="F18" s="186">
        <v>1E-4</v>
      </c>
      <c r="G18" s="186">
        <v>0</v>
      </c>
      <c r="H18" s="186">
        <v>3.0000000000000001E-3</v>
      </c>
      <c r="I18" s="209" t="s">
        <v>352</v>
      </c>
      <c r="J18" s="209" t="s">
        <v>352</v>
      </c>
    </row>
    <row r="19" spans="1:10" s="16" customFormat="1" ht="23.25" customHeight="1">
      <c r="A19" s="359" t="s">
        <v>208</v>
      </c>
      <c r="B19" s="359"/>
      <c r="C19" s="100" t="s">
        <v>286</v>
      </c>
      <c r="D19" s="495" t="s">
        <v>233</v>
      </c>
      <c r="E19" s="495"/>
      <c r="F19" s="186">
        <v>2E-3</v>
      </c>
      <c r="G19" s="186">
        <v>1.2999999999999999E-3</v>
      </c>
      <c r="H19" s="186">
        <v>2.2000000000000001E-3</v>
      </c>
      <c r="I19" s="209" t="s">
        <v>352</v>
      </c>
      <c r="J19" s="209" t="s">
        <v>352</v>
      </c>
    </row>
    <row r="20" spans="1:10" s="16" customFormat="1" ht="23.25" customHeight="1">
      <c r="A20" s="359" t="s">
        <v>209</v>
      </c>
      <c r="B20" s="359"/>
      <c r="C20" s="100" t="s">
        <v>286</v>
      </c>
      <c r="D20" s="495" t="s">
        <v>233</v>
      </c>
      <c r="E20" s="495"/>
      <c r="F20" s="186">
        <v>1.5100000000000001E-2</v>
      </c>
      <c r="G20" s="186">
        <v>4.1999999999999997E-3</v>
      </c>
      <c r="H20" s="186">
        <v>2.0799999999999999E-2</v>
      </c>
      <c r="I20" s="209" t="s">
        <v>352</v>
      </c>
      <c r="J20" s="209" t="s">
        <v>352</v>
      </c>
    </row>
    <row r="21" spans="1:10" s="16" customFormat="1" ht="23.25" customHeight="1">
      <c r="A21" s="359" t="s">
        <v>210</v>
      </c>
      <c r="B21" s="359"/>
      <c r="C21" s="100" t="s">
        <v>286</v>
      </c>
      <c r="D21" s="495" t="s">
        <v>233</v>
      </c>
      <c r="E21" s="495"/>
      <c r="F21" s="186">
        <v>1.4E-2</v>
      </c>
      <c r="G21" s="186">
        <v>4.4000000000000003E-3</v>
      </c>
      <c r="H21" s="186">
        <v>2.06E-2</v>
      </c>
      <c r="I21" s="209" t="s">
        <v>352</v>
      </c>
      <c r="J21" s="209" t="s">
        <v>352</v>
      </c>
    </row>
    <row r="22" spans="1:10" s="16" customFormat="1" ht="23.25" customHeight="1">
      <c r="A22" s="359" t="s">
        <v>211</v>
      </c>
      <c r="B22" s="359"/>
      <c r="C22" s="100" t="s">
        <v>286</v>
      </c>
      <c r="D22" s="495" t="s">
        <v>233</v>
      </c>
      <c r="E22" s="495"/>
      <c r="F22" s="186">
        <v>1.7500000000000002E-2</v>
      </c>
      <c r="G22" s="186">
        <v>5.8999999999999999E-3</v>
      </c>
      <c r="H22" s="186">
        <v>2.98E-2</v>
      </c>
      <c r="I22" s="209" t="s">
        <v>352</v>
      </c>
      <c r="J22" s="209" t="s">
        <v>352</v>
      </c>
    </row>
    <row r="23" spans="1:10" s="16" customFormat="1" ht="23.25" customHeight="1">
      <c r="A23" s="359" t="s">
        <v>212</v>
      </c>
      <c r="B23" s="359"/>
      <c r="C23" s="100" t="s">
        <v>286</v>
      </c>
      <c r="D23" s="495" t="s">
        <v>234</v>
      </c>
      <c r="E23" s="495"/>
      <c r="F23" s="209" t="s">
        <v>436</v>
      </c>
      <c r="G23" s="209" t="s">
        <v>436</v>
      </c>
      <c r="H23" s="209" t="s">
        <v>451</v>
      </c>
      <c r="I23" s="209" t="s">
        <v>352</v>
      </c>
      <c r="J23" s="209" t="s">
        <v>352</v>
      </c>
    </row>
    <row r="24" spans="1:10" s="16" customFormat="1" ht="23.25" customHeight="1">
      <c r="A24" s="359" t="s">
        <v>213</v>
      </c>
      <c r="B24" s="359"/>
      <c r="C24" s="100" t="s">
        <v>286</v>
      </c>
      <c r="D24" s="495" t="s">
        <v>234</v>
      </c>
      <c r="E24" s="495"/>
      <c r="F24" s="209" t="s">
        <v>436</v>
      </c>
      <c r="G24" s="209">
        <v>0.01</v>
      </c>
      <c r="H24" s="209" t="s">
        <v>451</v>
      </c>
      <c r="I24" s="209" t="s">
        <v>352</v>
      </c>
      <c r="J24" s="209" t="s">
        <v>352</v>
      </c>
    </row>
    <row r="25" spans="1:10" s="16" customFormat="1" ht="23.25" customHeight="1">
      <c r="A25" s="359" t="s">
        <v>214</v>
      </c>
      <c r="B25" s="359"/>
      <c r="C25" s="100" t="s">
        <v>286</v>
      </c>
      <c r="D25" s="495" t="s">
        <v>234</v>
      </c>
      <c r="E25" s="495"/>
      <c r="F25" s="209" t="s">
        <v>436</v>
      </c>
      <c r="G25" s="209">
        <v>0.01</v>
      </c>
      <c r="H25" s="209" t="s">
        <v>451</v>
      </c>
      <c r="I25" s="209" t="s">
        <v>352</v>
      </c>
      <c r="J25" s="209" t="s">
        <v>352</v>
      </c>
    </row>
    <row r="26" spans="1:10" s="16" customFormat="1" ht="23.25" customHeight="1">
      <c r="A26" s="359" t="s">
        <v>215</v>
      </c>
      <c r="B26" s="359"/>
      <c r="C26" s="100" t="s">
        <v>286</v>
      </c>
      <c r="D26" s="495" t="s">
        <v>234</v>
      </c>
      <c r="E26" s="495"/>
      <c r="F26" s="209" t="s">
        <v>436</v>
      </c>
      <c r="G26" s="209">
        <v>0.01</v>
      </c>
      <c r="H26" s="209" t="s">
        <v>451</v>
      </c>
      <c r="I26" s="209" t="s">
        <v>352</v>
      </c>
      <c r="J26" s="209" t="s">
        <v>352</v>
      </c>
    </row>
    <row r="27" spans="1:10" s="16" customFormat="1" ht="23.25" customHeight="1">
      <c r="A27" s="359" t="s">
        <v>216</v>
      </c>
      <c r="B27" s="359"/>
      <c r="C27" s="100" t="s">
        <v>286</v>
      </c>
      <c r="D27" s="495" t="s">
        <v>234</v>
      </c>
      <c r="E27" s="495"/>
      <c r="F27" s="209" t="s">
        <v>436</v>
      </c>
      <c r="G27" s="209" t="s">
        <v>436</v>
      </c>
      <c r="H27" s="209" t="s">
        <v>451</v>
      </c>
      <c r="I27" s="209" t="s">
        <v>352</v>
      </c>
      <c r="J27" s="209" t="s">
        <v>352</v>
      </c>
    </row>
    <row r="28" spans="1:10" s="16" customFormat="1" ht="23.25" customHeight="1">
      <c r="A28" s="359" t="s">
        <v>217</v>
      </c>
      <c r="B28" s="359"/>
      <c r="C28" s="100" t="s">
        <v>286</v>
      </c>
      <c r="D28" s="495" t="s">
        <v>234</v>
      </c>
      <c r="E28" s="495"/>
      <c r="F28" s="209" t="s">
        <v>436</v>
      </c>
      <c r="G28" s="209" t="s">
        <v>436</v>
      </c>
      <c r="H28" s="209" t="s">
        <v>451</v>
      </c>
      <c r="I28" s="209" t="s">
        <v>352</v>
      </c>
      <c r="J28" s="209" t="s">
        <v>352</v>
      </c>
    </row>
    <row r="29" spans="1:10" s="16" customFormat="1" ht="23.25" customHeight="1">
      <c r="A29" s="359" t="s">
        <v>218</v>
      </c>
      <c r="B29" s="359"/>
      <c r="C29" s="100" t="s">
        <v>286</v>
      </c>
      <c r="D29" s="495" t="s">
        <v>234</v>
      </c>
      <c r="E29" s="495"/>
      <c r="F29" s="209" t="s">
        <v>436</v>
      </c>
      <c r="G29" s="209" t="s">
        <v>436</v>
      </c>
      <c r="H29" s="209" t="s">
        <v>451</v>
      </c>
      <c r="I29" s="209" t="s">
        <v>352</v>
      </c>
      <c r="J29" s="209" t="s">
        <v>352</v>
      </c>
    </row>
    <row r="30" spans="1:10" s="16" customFormat="1" ht="23.25" customHeight="1">
      <c r="A30" s="359" t="s">
        <v>219</v>
      </c>
      <c r="B30" s="359"/>
      <c r="C30" s="100" t="s">
        <v>286</v>
      </c>
      <c r="D30" s="495" t="s">
        <v>234</v>
      </c>
      <c r="E30" s="495"/>
      <c r="F30" s="209" t="s">
        <v>436</v>
      </c>
      <c r="G30" s="209" t="s">
        <v>436</v>
      </c>
      <c r="H30" s="209" t="s">
        <v>451</v>
      </c>
      <c r="I30" s="209" t="s">
        <v>352</v>
      </c>
      <c r="J30" s="209" t="s">
        <v>352</v>
      </c>
    </row>
    <row r="31" spans="1:10" s="16" customFormat="1" ht="23.25" customHeight="1">
      <c r="A31" s="359" t="s">
        <v>220</v>
      </c>
      <c r="B31" s="359"/>
      <c r="C31" s="100" t="s">
        <v>286</v>
      </c>
      <c r="D31" s="495" t="s">
        <v>234</v>
      </c>
      <c r="E31" s="495"/>
      <c r="F31" s="209" t="s">
        <v>436</v>
      </c>
      <c r="G31" s="209" t="s">
        <v>436</v>
      </c>
      <c r="H31" s="209" t="s">
        <v>451</v>
      </c>
      <c r="I31" s="209" t="s">
        <v>352</v>
      </c>
      <c r="J31" s="209" t="s">
        <v>352</v>
      </c>
    </row>
    <row r="32" spans="1:10" s="16" customFormat="1" ht="23.25" customHeight="1">
      <c r="A32" s="359" t="s">
        <v>221</v>
      </c>
      <c r="B32" s="359"/>
      <c r="C32" s="100" t="s">
        <v>286</v>
      </c>
      <c r="D32" s="495" t="s">
        <v>234</v>
      </c>
      <c r="E32" s="495"/>
      <c r="F32" s="209" t="s">
        <v>436</v>
      </c>
      <c r="G32" s="209" t="s">
        <v>436</v>
      </c>
      <c r="H32" s="209">
        <v>0</v>
      </c>
      <c r="I32" s="209" t="s">
        <v>352</v>
      </c>
      <c r="J32" s="209" t="s">
        <v>352</v>
      </c>
    </row>
    <row r="33" spans="1:10" s="16" customFormat="1" ht="23.25" customHeight="1">
      <c r="A33" s="359" t="s">
        <v>222</v>
      </c>
      <c r="B33" s="359"/>
      <c r="C33" s="100" t="s">
        <v>286</v>
      </c>
      <c r="D33" s="495" t="s">
        <v>234</v>
      </c>
      <c r="E33" s="495"/>
      <c r="F33" s="209" t="s">
        <v>436</v>
      </c>
      <c r="G33" s="209" t="s">
        <v>436</v>
      </c>
      <c r="H33" s="209" t="s">
        <v>451</v>
      </c>
      <c r="I33" s="209" t="s">
        <v>352</v>
      </c>
      <c r="J33" s="209" t="s">
        <v>352</v>
      </c>
    </row>
    <row r="34" spans="1:10" s="16" customFormat="1" ht="23.25" customHeight="1">
      <c r="A34" s="359" t="s">
        <v>223</v>
      </c>
      <c r="B34" s="359"/>
      <c r="C34" s="100" t="s">
        <v>286</v>
      </c>
      <c r="D34" s="495" t="s">
        <v>234</v>
      </c>
      <c r="E34" s="495"/>
      <c r="F34" s="209" t="s">
        <v>436</v>
      </c>
      <c r="G34" s="209" t="s">
        <v>436</v>
      </c>
      <c r="H34" s="209" t="s">
        <v>451</v>
      </c>
      <c r="I34" s="209" t="s">
        <v>352</v>
      </c>
      <c r="J34" s="209" t="s">
        <v>352</v>
      </c>
    </row>
    <row r="35" spans="1:10" s="16" customFormat="1" ht="23.25" customHeight="1">
      <c r="A35" s="359" t="s">
        <v>224</v>
      </c>
      <c r="B35" s="359"/>
      <c r="C35" s="100" t="s">
        <v>286</v>
      </c>
      <c r="D35" s="495" t="s">
        <v>234</v>
      </c>
      <c r="E35" s="495"/>
      <c r="F35" s="209" t="s">
        <v>436</v>
      </c>
      <c r="G35" s="209" t="s">
        <v>436</v>
      </c>
      <c r="H35" s="209" t="s">
        <v>451</v>
      </c>
      <c r="I35" s="209" t="s">
        <v>352</v>
      </c>
      <c r="J35" s="209" t="s">
        <v>352</v>
      </c>
    </row>
    <row r="36" spans="1:10" s="16" customFormat="1" ht="23.25" customHeight="1">
      <c r="A36" s="359" t="s">
        <v>225</v>
      </c>
      <c r="B36" s="359"/>
      <c r="C36" s="100" t="s">
        <v>286</v>
      </c>
      <c r="D36" s="495" t="s">
        <v>234</v>
      </c>
      <c r="E36" s="495"/>
      <c r="F36" s="209">
        <v>0.02</v>
      </c>
      <c r="G36" s="209">
        <v>0.03</v>
      </c>
      <c r="H36" s="209">
        <v>0.03</v>
      </c>
      <c r="I36" s="209" t="s">
        <v>352</v>
      </c>
      <c r="J36" s="209" t="s">
        <v>352</v>
      </c>
    </row>
    <row r="37" spans="1:10" s="16" customFormat="1" ht="23.25" customHeight="1">
      <c r="A37" s="359" t="s">
        <v>226</v>
      </c>
      <c r="B37" s="359"/>
      <c r="C37" s="100" t="s">
        <v>286</v>
      </c>
      <c r="D37" s="495" t="s">
        <v>234</v>
      </c>
      <c r="E37" s="495"/>
      <c r="F37" s="209" t="s">
        <v>436</v>
      </c>
      <c r="G37" s="209" t="s">
        <v>436</v>
      </c>
      <c r="H37" s="209" t="s">
        <v>451</v>
      </c>
      <c r="I37" s="209" t="s">
        <v>352</v>
      </c>
      <c r="J37" s="209" t="s">
        <v>352</v>
      </c>
    </row>
    <row r="38" spans="1:10" s="16" customFormat="1" ht="23.25" customHeight="1">
      <c r="A38" s="359" t="s">
        <v>227</v>
      </c>
      <c r="B38" s="359"/>
      <c r="C38" s="100" t="s">
        <v>286</v>
      </c>
      <c r="D38" s="495" t="s">
        <v>234</v>
      </c>
      <c r="E38" s="495"/>
      <c r="F38" s="209">
        <v>2.86</v>
      </c>
      <c r="G38" s="209">
        <v>3.84</v>
      </c>
      <c r="H38" s="209">
        <v>3.57</v>
      </c>
      <c r="I38" s="209" t="s">
        <v>352</v>
      </c>
      <c r="J38" s="209" t="s">
        <v>352</v>
      </c>
    </row>
    <row r="39" spans="1:10">
      <c r="A39" s="360" t="s">
        <v>200</v>
      </c>
      <c r="B39" s="360"/>
      <c r="C39" s="360"/>
      <c r="D39" s="360"/>
      <c r="E39" s="360"/>
      <c r="F39" s="360"/>
      <c r="G39" s="360"/>
      <c r="H39" s="360"/>
      <c r="I39" s="360"/>
      <c r="J39" s="360"/>
    </row>
    <row r="40" spans="1:10">
      <c r="A40" s="497"/>
      <c r="B40" s="497"/>
      <c r="C40" s="497"/>
      <c r="D40" s="497"/>
      <c r="E40" s="497"/>
      <c r="F40" s="497"/>
      <c r="G40" s="497"/>
      <c r="H40" s="497"/>
      <c r="I40" s="497"/>
      <c r="J40" s="497"/>
    </row>
    <row r="41" spans="1:10">
      <c r="A41" s="497"/>
      <c r="B41" s="497"/>
      <c r="C41" s="497"/>
      <c r="D41" s="497"/>
      <c r="E41" s="497"/>
      <c r="F41" s="497"/>
      <c r="G41" s="497"/>
      <c r="H41" s="497"/>
      <c r="I41" s="497"/>
      <c r="J41" s="497"/>
    </row>
    <row r="43" spans="1:10">
      <c r="B43" s="564"/>
      <c r="C43" s="564"/>
      <c r="D43" s="564"/>
    </row>
    <row r="44" spans="1:10">
      <c r="B44" s="564"/>
      <c r="C44" s="564"/>
      <c r="D44" s="564"/>
    </row>
    <row r="45" spans="1:10" ht="15.75" thickBot="1">
      <c r="A45" s="143" t="s">
        <v>464</v>
      </c>
      <c r="B45" s="569"/>
      <c r="C45" s="569"/>
      <c r="D45" s="569"/>
      <c r="G45" s="143" t="s">
        <v>4</v>
      </c>
      <c r="H45" s="341">
        <v>44263</v>
      </c>
      <c r="I45" s="340"/>
    </row>
    <row r="64" spans="6:6">
      <c r="F64" s="3"/>
    </row>
  </sheetData>
  <mergeCells count="66">
    <mergeCell ref="A6:J7"/>
    <mergeCell ref="M6:P9"/>
    <mergeCell ref="A9:J9"/>
    <mergeCell ref="A10:B11"/>
    <mergeCell ref="C10:C11"/>
    <mergeCell ref="D10:E11"/>
    <mergeCell ref="F10:J10"/>
    <mergeCell ref="M10:P12"/>
    <mergeCell ref="A12:B12"/>
    <mergeCell ref="D12:E12"/>
    <mergeCell ref="A13:B13"/>
    <mergeCell ref="D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 ref="A26:B26"/>
    <mergeCell ref="D26:E26"/>
    <mergeCell ref="A27:B27"/>
    <mergeCell ref="D27:E27"/>
    <mergeCell ref="A28:B28"/>
    <mergeCell ref="D28:E28"/>
    <mergeCell ref="A29:B29"/>
    <mergeCell ref="D29:E29"/>
    <mergeCell ref="A30:B30"/>
    <mergeCell ref="D30:E30"/>
    <mergeCell ref="A31:B31"/>
    <mergeCell ref="D31:E31"/>
    <mergeCell ref="A32:B32"/>
    <mergeCell ref="D32:E32"/>
    <mergeCell ref="A33:B33"/>
    <mergeCell ref="D33:E33"/>
    <mergeCell ref="B45:D45"/>
    <mergeCell ref="H45:I45"/>
    <mergeCell ref="A40:J41"/>
    <mergeCell ref="A34:B34"/>
    <mergeCell ref="D34:E34"/>
    <mergeCell ref="A35:B35"/>
    <mergeCell ref="D35:E35"/>
    <mergeCell ref="A36:B36"/>
    <mergeCell ref="D36:E36"/>
    <mergeCell ref="A37:B37"/>
    <mergeCell ref="D37:E37"/>
    <mergeCell ref="A38:B38"/>
    <mergeCell ref="D38:E38"/>
    <mergeCell ref="A39:J39"/>
  </mergeCells>
  <pageMargins left="0.7" right="0.7" top="0.75" bottom="0.75" header="0.3" footer="0.3"/>
  <pageSetup paperSize="9" scale="87" orientation="portrait" r:id="rId1"/>
  <headerFooter scaleWithDoc="0">
    <oddFooter>&amp;C&amp;"Arial,Regular"Page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92D050"/>
  </sheetPr>
  <dimension ref="A1:P64"/>
  <sheetViews>
    <sheetView showGridLines="0" zoomScaleNormal="100" workbookViewId="0">
      <selection activeCell="B43" sqref="B43:D45"/>
    </sheetView>
  </sheetViews>
  <sheetFormatPr defaultColWidth="9.42578125" defaultRowHeight="15"/>
  <cols>
    <col min="1" max="1" width="9.42578125" style="2" customWidth="1"/>
    <col min="2" max="2" width="14.5703125" style="2" bestFit="1" customWidth="1"/>
    <col min="3" max="9" width="9.42578125" style="2"/>
    <col min="10" max="10" width="10.42578125" style="2" customWidth="1"/>
    <col min="11" max="16384" width="9.42578125" style="2"/>
  </cols>
  <sheetData>
    <row r="1" spans="1:16">
      <c r="A1" s="2" t="str">
        <f>+'Cover Page'!$B$29</f>
        <v>Annual Performance Report 2020</v>
      </c>
      <c r="E1" s="2" t="str">
        <f>+'Cover Page'!$B$33</f>
        <v>Full Circle Generation Ltd</v>
      </c>
    </row>
    <row r="2" spans="1:16" ht="7.5" customHeight="1"/>
    <row r="3" spans="1:16" ht="15.75">
      <c r="A3" s="1" t="s">
        <v>201</v>
      </c>
    </row>
    <row r="4" spans="1:16" ht="9.75" customHeight="1">
      <c r="A4" s="1"/>
    </row>
    <row r="5" spans="1:16" s="3" customFormat="1" ht="21.75" customHeight="1">
      <c r="A5" s="87" t="s">
        <v>237</v>
      </c>
      <c r="B5" s="88"/>
      <c r="C5" s="88"/>
      <c r="D5" s="88"/>
      <c r="E5" s="88"/>
      <c r="F5" s="88"/>
      <c r="G5" s="88"/>
      <c r="H5" s="88"/>
      <c r="I5" s="88"/>
      <c r="J5" s="89"/>
      <c r="M5" s="138" t="s">
        <v>289</v>
      </c>
    </row>
    <row r="6" spans="1:16" s="3" customFormat="1" ht="15.75" customHeight="1">
      <c r="A6" s="322" t="s">
        <v>452</v>
      </c>
      <c r="B6" s="331"/>
      <c r="C6" s="331"/>
      <c r="D6" s="331"/>
      <c r="E6" s="331"/>
      <c r="F6" s="331"/>
      <c r="G6" s="331"/>
      <c r="H6" s="331"/>
      <c r="I6" s="331"/>
      <c r="J6" s="332"/>
      <c r="M6" s="511" t="s">
        <v>307</v>
      </c>
      <c r="N6" s="511"/>
      <c r="O6" s="511"/>
      <c r="P6" s="511"/>
    </row>
    <row r="7" spans="1:16" s="3" customFormat="1" ht="24" customHeight="1">
      <c r="A7" s="336"/>
      <c r="B7" s="337"/>
      <c r="C7" s="337"/>
      <c r="D7" s="337"/>
      <c r="E7" s="337"/>
      <c r="F7" s="337"/>
      <c r="G7" s="337"/>
      <c r="H7" s="337"/>
      <c r="I7" s="337"/>
      <c r="J7" s="338"/>
      <c r="M7" s="511"/>
      <c r="N7" s="511"/>
      <c r="O7" s="511"/>
      <c r="P7" s="511"/>
    </row>
    <row r="8" spans="1:16" s="3" customFormat="1" ht="14.25">
      <c r="M8" s="511"/>
      <c r="N8" s="511"/>
      <c r="O8" s="511"/>
      <c r="P8" s="511"/>
    </row>
    <row r="9" spans="1:16" s="105" customFormat="1" ht="16.5" customHeight="1">
      <c r="A9" s="476" t="s">
        <v>202</v>
      </c>
      <c r="B9" s="476"/>
      <c r="C9" s="476"/>
      <c r="D9" s="476"/>
      <c r="E9" s="476"/>
      <c r="F9" s="476"/>
      <c r="G9" s="476"/>
      <c r="H9" s="476"/>
      <c r="I9" s="476"/>
      <c r="J9" s="476"/>
      <c r="M9" s="511"/>
      <c r="N9" s="511"/>
      <c r="O9" s="511"/>
      <c r="P9" s="511"/>
    </row>
    <row r="10" spans="1:16" s="105" customFormat="1" ht="16.5" customHeight="1">
      <c r="A10" s="498" t="s">
        <v>133</v>
      </c>
      <c r="B10" s="499"/>
      <c r="C10" s="509" t="s">
        <v>236</v>
      </c>
      <c r="D10" s="505" t="s">
        <v>235</v>
      </c>
      <c r="E10" s="506"/>
      <c r="F10" s="502" t="s">
        <v>190</v>
      </c>
      <c r="G10" s="503"/>
      <c r="H10" s="503"/>
      <c r="I10" s="503"/>
      <c r="J10" s="504"/>
      <c r="M10" s="511" t="s">
        <v>308</v>
      </c>
      <c r="N10" s="511"/>
      <c r="O10" s="511"/>
      <c r="P10" s="511"/>
    </row>
    <row r="11" spans="1:16" s="16" customFormat="1" ht="17.25" customHeight="1">
      <c r="A11" s="500"/>
      <c r="B11" s="501"/>
      <c r="C11" s="510"/>
      <c r="D11" s="507"/>
      <c r="E11" s="508"/>
      <c r="F11" s="208" t="s">
        <v>110</v>
      </c>
      <c r="G11" s="208" t="s">
        <v>111</v>
      </c>
      <c r="H11" s="208" t="s">
        <v>112</v>
      </c>
      <c r="I11" s="208" t="s">
        <v>113</v>
      </c>
      <c r="J11" s="208" t="s">
        <v>114</v>
      </c>
      <c r="M11" s="511"/>
      <c r="N11" s="511"/>
      <c r="O11" s="511"/>
      <c r="P11" s="511"/>
    </row>
    <row r="12" spans="1:16" s="16" customFormat="1" ht="23.25" customHeight="1">
      <c r="A12" s="359" t="s">
        <v>142</v>
      </c>
      <c r="B12" s="359"/>
      <c r="C12" s="100" t="s">
        <v>228</v>
      </c>
      <c r="D12" s="495" t="s">
        <v>229</v>
      </c>
      <c r="E12" s="495"/>
      <c r="F12" s="209" t="s">
        <v>352</v>
      </c>
      <c r="G12" s="209" t="s">
        <v>352</v>
      </c>
      <c r="H12" s="209" t="s">
        <v>352</v>
      </c>
      <c r="I12" s="209" t="s">
        <v>352</v>
      </c>
      <c r="J12" s="209" t="s">
        <v>352</v>
      </c>
      <c r="M12" s="511"/>
      <c r="N12" s="511"/>
      <c r="O12" s="511"/>
      <c r="P12" s="511"/>
    </row>
    <row r="13" spans="1:16" s="16" customFormat="1" ht="23.25" customHeight="1">
      <c r="A13" s="471" t="s">
        <v>359</v>
      </c>
      <c r="B13" s="359"/>
      <c r="C13" s="100" t="s">
        <v>286</v>
      </c>
      <c r="D13" s="495" t="s">
        <v>230</v>
      </c>
      <c r="E13" s="495"/>
      <c r="F13" s="209" t="s">
        <v>352</v>
      </c>
      <c r="G13" s="209" t="s">
        <v>352</v>
      </c>
      <c r="H13" s="209" t="s">
        <v>352</v>
      </c>
      <c r="I13" s="209" t="s">
        <v>352</v>
      </c>
      <c r="J13" s="209" t="s">
        <v>352</v>
      </c>
    </row>
    <row r="14" spans="1:16" s="16" customFormat="1" ht="23.25" customHeight="1">
      <c r="A14" s="359" t="s">
        <v>203</v>
      </c>
      <c r="B14" s="359"/>
      <c r="C14" s="100" t="s">
        <v>286</v>
      </c>
      <c r="D14" s="495" t="s">
        <v>230</v>
      </c>
      <c r="E14" s="495"/>
      <c r="F14" s="209" t="s">
        <v>352</v>
      </c>
      <c r="G14" s="209" t="s">
        <v>352</v>
      </c>
      <c r="H14" s="209" t="s">
        <v>352</v>
      </c>
      <c r="I14" s="209" t="s">
        <v>352</v>
      </c>
      <c r="J14" s="209" t="s">
        <v>352</v>
      </c>
    </row>
    <row r="15" spans="1:16" s="16" customFormat="1" ht="23.25" customHeight="1">
      <c r="A15" s="359" t="s">
        <v>204</v>
      </c>
      <c r="B15" s="359"/>
      <c r="C15" s="100" t="s">
        <v>286</v>
      </c>
      <c r="D15" s="495" t="s">
        <v>231</v>
      </c>
      <c r="E15" s="495"/>
      <c r="F15" s="209" t="s">
        <v>352</v>
      </c>
      <c r="G15" s="209" t="s">
        <v>352</v>
      </c>
      <c r="H15" s="209" t="s">
        <v>352</v>
      </c>
      <c r="I15" s="209" t="s">
        <v>352</v>
      </c>
      <c r="J15" s="209" t="s">
        <v>352</v>
      </c>
    </row>
    <row r="16" spans="1:16" s="16" customFormat="1" ht="23.25" customHeight="1">
      <c r="A16" s="359" t="s">
        <v>205</v>
      </c>
      <c r="B16" s="359"/>
      <c r="C16" s="100" t="s">
        <v>286</v>
      </c>
      <c r="D16" s="495" t="s">
        <v>232</v>
      </c>
      <c r="E16" s="495"/>
      <c r="F16" s="209" t="s">
        <v>352</v>
      </c>
      <c r="G16" s="209" t="s">
        <v>352</v>
      </c>
      <c r="H16" s="209" t="s">
        <v>352</v>
      </c>
      <c r="I16" s="209" t="s">
        <v>352</v>
      </c>
      <c r="J16" s="209" t="s">
        <v>352</v>
      </c>
    </row>
    <row r="17" spans="1:10" s="16" customFormat="1" ht="23.25" customHeight="1">
      <c r="A17" s="359" t="s">
        <v>206</v>
      </c>
      <c r="B17" s="359"/>
      <c r="C17" s="100" t="s">
        <v>286</v>
      </c>
      <c r="D17" s="495" t="s">
        <v>233</v>
      </c>
      <c r="E17" s="495"/>
      <c r="F17" s="209" t="s">
        <v>352</v>
      </c>
      <c r="G17" s="209" t="s">
        <v>352</v>
      </c>
      <c r="H17" s="209" t="s">
        <v>352</v>
      </c>
      <c r="I17" s="209" t="s">
        <v>352</v>
      </c>
      <c r="J17" s="209" t="s">
        <v>352</v>
      </c>
    </row>
    <row r="18" spans="1:10" s="16" customFormat="1" ht="23.25" customHeight="1">
      <c r="A18" s="359" t="s">
        <v>207</v>
      </c>
      <c r="B18" s="359"/>
      <c r="C18" s="100" t="s">
        <v>286</v>
      </c>
      <c r="D18" s="495" t="s">
        <v>233</v>
      </c>
      <c r="E18" s="495"/>
      <c r="F18" s="209" t="s">
        <v>352</v>
      </c>
      <c r="G18" s="209" t="s">
        <v>352</v>
      </c>
      <c r="H18" s="209" t="s">
        <v>352</v>
      </c>
      <c r="I18" s="209" t="s">
        <v>352</v>
      </c>
      <c r="J18" s="209" t="s">
        <v>352</v>
      </c>
    </row>
    <row r="19" spans="1:10" s="16" customFormat="1" ht="23.25" customHeight="1">
      <c r="A19" s="359" t="s">
        <v>208</v>
      </c>
      <c r="B19" s="359"/>
      <c r="C19" s="100" t="s">
        <v>286</v>
      </c>
      <c r="D19" s="495" t="s">
        <v>233</v>
      </c>
      <c r="E19" s="495"/>
      <c r="F19" s="209" t="s">
        <v>352</v>
      </c>
      <c r="G19" s="209" t="s">
        <v>352</v>
      </c>
      <c r="H19" s="209" t="s">
        <v>352</v>
      </c>
      <c r="I19" s="209" t="s">
        <v>352</v>
      </c>
      <c r="J19" s="209" t="s">
        <v>352</v>
      </c>
    </row>
    <row r="20" spans="1:10" s="16" customFormat="1" ht="23.25" customHeight="1">
      <c r="A20" s="359" t="s">
        <v>209</v>
      </c>
      <c r="B20" s="359"/>
      <c r="C20" s="100" t="s">
        <v>286</v>
      </c>
      <c r="D20" s="495" t="s">
        <v>233</v>
      </c>
      <c r="E20" s="495"/>
      <c r="F20" s="209" t="s">
        <v>352</v>
      </c>
      <c r="G20" s="209" t="s">
        <v>352</v>
      </c>
      <c r="H20" s="209" t="s">
        <v>352</v>
      </c>
      <c r="I20" s="209" t="s">
        <v>352</v>
      </c>
      <c r="J20" s="209" t="s">
        <v>352</v>
      </c>
    </row>
    <row r="21" spans="1:10" s="16" customFormat="1" ht="23.25" customHeight="1">
      <c r="A21" s="359" t="s">
        <v>210</v>
      </c>
      <c r="B21" s="359"/>
      <c r="C21" s="100" t="s">
        <v>286</v>
      </c>
      <c r="D21" s="495" t="s">
        <v>233</v>
      </c>
      <c r="E21" s="495"/>
      <c r="F21" s="209" t="s">
        <v>352</v>
      </c>
      <c r="G21" s="209" t="s">
        <v>352</v>
      </c>
      <c r="H21" s="209" t="s">
        <v>352</v>
      </c>
      <c r="I21" s="209" t="s">
        <v>352</v>
      </c>
      <c r="J21" s="209" t="s">
        <v>352</v>
      </c>
    </row>
    <row r="22" spans="1:10" s="16" customFormat="1" ht="23.25" customHeight="1">
      <c r="A22" s="359" t="s">
        <v>211</v>
      </c>
      <c r="B22" s="359"/>
      <c r="C22" s="100" t="s">
        <v>286</v>
      </c>
      <c r="D22" s="495" t="s">
        <v>233</v>
      </c>
      <c r="E22" s="495"/>
      <c r="F22" s="209" t="s">
        <v>352</v>
      </c>
      <c r="G22" s="209" t="s">
        <v>352</v>
      </c>
      <c r="H22" s="209" t="s">
        <v>352</v>
      </c>
      <c r="I22" s="209" t="s">
        <v>352</v>
      </c>
      <c r="J22" s="209" t="s">
        <v>352</v>
      </c>
    </row>
    <row r="23" spans="1:10" s="16" customFormat="1" ht="23.25" customHeight="1">
      <c r="A23" s="359" t="s">
        <v>212</v>
      </c>
      <c r="B23" s="359"/>
      <c r="C23" s="100" t="s">
        <v>286</v>
      </c>
      <c r="D23" s="495" t="s">
        <v>234</v>
      </c>
      <c r="E23" s="495"/>
      <c r="F23" s="209" t="s">
        <v>352</v>
      </c>
      <c r="G23" s="209" t="s">
        <v>352</v>
      </c>
      <c r="H23" s="209" t="s">
        <v>352</v>
      </c>
      <c r="I23" s="209" t="s">
        <v>352</v>
      </c>
      <c r="J23" s="209" t="s">
        <v>352</v>
      </c>
    </row>
    <row r="24" spans="1:10" s="16" customFormat="1" ht="23.25" customHeight="1">
      <c r="A24" s="359" t="s">
        <v>213</v>
      </c>
      <c r="B24" s="359"/>
      <c r="C24" s="100" t="s">
        <v>286</v>
      </c>
      <c r="D24" s="495" t="s">
        <v>234</v>
      </c>
      <c r="E24" s="495"/>
      <c r="F24" s="209" t="s">
        <v>352</v>
      </c>
      <c r="G24" s="209" t="s">
        <v>352</v>
      </c>
      <c r="H24" s="209" t="s">
        <v>352</v>
      </c>
      <c r="I24" s="209" t="s">
        <v>352</v>
      </c>
      <c r="J24" s="209" t="s">
        <v>352</v>
      </c>
    </row>
    <row r="25" spans="1:10" s="16" customFormat="1" ht="23.25" customHeight="1">
      <c r="A25" s="359" t="s">
        <v>214</v>
      </c>
      <c r="B25" s="359"/>
      <c r="C25" s="100" t="s">
        <v>286</v>
      </c>
      <c r="D25" s="495" t="s">
        <v>234</v>
      </c>
      <c r="E25" s="495"/>
      <c r="F25" s="209" t="s">
        <v>352</v>
      </c>
      <c r="G25" s="209" t="s">
        <v>352</v>
      </c>
      <c r="H25" s="209" t="s">
        <v>352</v>
      </c>
      <c r="I25" s="209" t="s">
        <v>352</v>
      </c>
      <c r="J25" s="209" t="s">
        <v>352</v>
      </c>
    </row>
    <row r="26" spans="1:10" s="16" customFormat="1" ht="23.25" customHeight="1">
      <c r="A26" s="359" t="s">
        <v>215</v>
      </c>
      <c r="B26" s="359"/>
      <c r="C26" s="100" t="s">
        <v>286</v>
      </c>
      <c r="D26" s="495" t="s">
        <v>234</v>
      </c>
      <c r="E26" s="495"/>
      <c r="F26" s="209" t="s">
        <v>352</v>
      </c>
      <c r="G26" s="209" t="s">
        <v>352</v>
      </c>
      <c r="H26" s="209" t="s">
        <v>352</v>
      </c>
      <c r="I26" s="209" t="s">
        <v>352</v>
      </c>
      <c r="J26" s="209" t="s">
        <v>352</v>
      </c>
    </row>
    <row r="27" spans="1:10" s="16" customFormat="1" ht="23.25" customHeight="1">
      <c r="A27" s="359" t="s">
        <v>216</v>
      </c>
      <c r="B27" s="359"/>
      <c r="C27" s="100" t="s">
        <v>286</v>
      </c>
      <c r="D27" s="495" t="s">
        <v>234</v>
      </c>
      <c r="E27" s="495"/>
      <c r="F27" s="209" t="s">
        <v>352</v>
      </c>
      <c r="G27" s="209" t="s">
        <v>352</v>
      </c>
      <c r="H27" s="209" t="s">
        <v>352</v>
      </c>
      <c r="I27" s="209" t="s">
        <v>352</v>
      </c>
      <c r="J27" s="209" t="s">
        <v>352</v>
      </c>
    </row>
    <row r="28" spans="1:10" s="16" customFormat="1" ht="23.25" customHeight="1">
      <c r="A28" s="359" t="s">
        <v>217</v>
      </c>
      <c r="B28" s="359"/>
      <c r="C28" s="100" t="s">
        <v>286</v>
      </c>
      <c r="D28" s="495" t="s">
        <v>234</v>
      </c>
      <c r="E28" s="495"/>
      <c r="F28" s="209" t="s">
        <v>352</v>
      </c>
      <c r="G28" s="209" t="s">
        <v>352</v>
      </c>
      <c r="H28" s="209" t="s">
        <v>352</v>
      </c>
      <c r="I28" s="209" t="s">
        <v>352</v>
      </c>
      <c r="J28" s="209" t="s">
        <v>352</v>
      </c>
    </row>
    <row r="29" spans="1:10" s="16" customFormat="1" ht="23.25" customHeight="1">
      <c r="A29" s="359" t="s">
        <v>218</v>
      </c>
      <c r="B29" s="359"/>
      <c r="C29" s="100" t="s">
        <v>286</v>
      </c>
      <c r="D29" s="495" t="s">
        <v>234</v>
      </c>
      <c r="E29" s="495"/>
      <c r="F29" s="209" t="s">
        <v>352</v>
      </c>
      <c r="G29" s="209" t="s">
        <v>352</v>
      </c>
      <c r="H29" s="209" t="s">
        <v>352</v>
      </c>
      <c r="I29" s="209" t="s">
        <v>352</v>
      </c>
      <c r="J29" s="209" t="s">
        <v>352</v>
      </c>
    </row>
    <row r="30" spans="1:10" s="16" customFormat="1" ht="23.25" customHeight="1">
      <c r="A30" s="359" t="s">
        <v>219</v>
      </c>
      <c r="B30" s="359"/>
      <c r="C30" s="100" t="s">
        <v>286</v>
      </c>
      <c r="D30" s="495" t="s">
        <v>234</v>
      </c>
      <c r="E30" s="495"/>
      <c r="F30" s="209" t="s">
        <v>352</v>
      </c>
      <c r="G30" s="209" t="s">
        <v>352</v>
      </c>
      <c r="H30" s="209" t="s">
        <v>352</v>
      </c>
      <c r="I30" s="209" t="s">
        <v>352</v>
      </c>
      <c r="J30" s="209" t="s">
        <v>352</v>
      </c>
    </row>
    <row r="31" spans="1:10" s="16" customFormat="1" ht="23.25" customHeight="1">
      <c r="A31" s="359" t="s">
        <v>220</v>
      </c>
      <c r="B31" s="359"/>
      <c r="C31" s="100" t="s">
        <v>286</v>
      </c>
      <c r="D31" s="495" t="s">
        <v>234</v>
      </c>
      <c r="E31" s="495"/>
      <c r="F31" s="209" t="s">
        <v>352</v>
      </c>
      <c r="G31" s="209" t="s">
        <v>352</v>
      </c>
      <c r="H31" s="209" t="s">
        <v>352</v>
      </c>
      <c r="I31" s="209" t="s">
        <v>352</v>
      </c>
      <c r="J31" s="209" t="s">
        <v>352</v>
      </c>
    </row>
    <row r="32" spans="1:10" s="16" customFormat="1" ht="23.25" customHeight="1">
      <c r="A32" s="359" t="s">
        <v>221</v>
      </c>
      <c r="B32" s="359"/>
      <c r="C32" s="100" t="s">
        <v>286</v>
      </c>
      <c r="D32" s="495" t="s">
        <v>234</v>
      </c>
      <c r="E32" s="495"/>
      <c r="F32" s="209" t="s">
        <v>352</v>
      </c>
      <c r="G32" s="209" t="s">
        <v>352</v>
      </c>
      <c r="H32" s="209" t="s">
        <v>352</v>
      </c>
      <c r="I32" s="209" t="s">
        <v>352</v>
      </c>
      <c r="J32" s="209" t="s">
        <v>352</v>
      </c>
    </row>
    <row r="33" spans="1:10" s="16" customFormat="1" ht="23.25" customHeight="1">
      <c r="A33" s="359" t="s">
        <v>222</v>
      </c>
      <c r="B33" s="359"/>
      <c r="C33" s="100" t="s">
        <v>286</v>
      </c>
      <c r="D33" s="495" t="s">
        <v>234</v>
      </c>
      <c r="E33" s="495"/>
      <c r="F33" s="209" t="s">
        <v>352</v>
      </c>
      <c r="G33" s="209" t="s">
        <v>352</v>
      </c>
      <c r="H33" s="209" t="s">
        <v>352</v>
      </c>
      <c r="I33" s="209" t="s">
        <v>352</v>
      </c>
      <c r="J33" s="209" t="s">
        <v>352</v>
      </c>
    </row>
    <row r="34" spans="1:10" s="16" customFormat="1" ht="23.25" customHeight="1">
      <c r="A34" s="359" t="s">
        <v>223</v>
      </c>
      <c r="B34" s="359"/>
      <c r="C34" s="100" t="s">
        <v>286</v>
      </c>
      <c r="D34" s="495" t="s">
        <v>234</v>
      </c>
      <c r="E34" s="495"/>
      <c r="F34" s="209" t="s">
        <v>352</v>
      </c>
      <c r="G34" s="209" t="s">
        <v>352</v>
      </c>
      <c r="H34" s="209" t="s">
        <v>352</v>
      </c>
      <c r="I34" s="209" t="s">
        <v>352</v>
      </c>
      <c r="J34" s="209" t="s">
        <v>352</v>
      </c>
    </row>
    <row r="35" spans="1:10" s="16" customFormat="1" ht="23.25" customHeight="1">
      <c r="A35" s="359" t="s">
        <v>224</v>
      </c>
      <c r="B35" s="359"/>
      <c r="C35" s="100" t="s">
        <v>286</v>
      </c>
      <c r="D35" s="495" t="s">
        <v>234</v>
      </c>
      <c r="E35" s="495"/>
      <c r="F35" s="209" t="s">
        <v>352</v>
      </c>
      <c r="G35" s="209" t="s">
        <v>352</v>
      </c>
      <c r="H35" s="209" t="s">
        <v>352</v>
      </c>
      <c r="I35" s="209" t="s">
        <v>352</v>
      </c>
      <c r="J35" s="209" t="s">
        <v>352</v>
      </c>
    </row>
    <row r="36" spans="1:10" s="16" customFormat="1" ht="23.25" customHeight="1">
      <c r="A36" s="359" t="s">
        <v>225</v>
      </c>
      <c r="B36" s="359"/>
      <c r="C36" s="100" t="s">
        <v>286</v>
      </c>
      <c r="D36" s="495" t="s">
        <v>234</v>
      </c>
      <c r="E36" s="495"/>
      <c r="F36" s="209" t="s">
        <v>352</v>
      </c>
      <c r="G36" s="209" t="s">
        <v>352</v>
      </c>
      <c r="H36" s="209" t="s">
        <v>352</v>
      </c>
      <c r="I36" s="209" t="s">
        <v>352</v>
      </c>
      <c r="J36" s="209" t="s">
        <v>352</v>
      </c>
    </row>
    <row r="37" spans="1:10" s="16" customFormat="1" ht="23.25" customHeight="1">
      <c r="A37" s="359" t="s">
        <v>226</v>
      </c>
      <c r="B37" s="359"/>
      <c r="C37" s="100" t="s">
        <v>286</v>
      </c>
      <c r="D37" s="495" t="s">
        <v>234</v>
      </c>
      <c r="E37" s="495"/>
      <c r="F37" s="209" t="s">
        <v>352</v>
      </c>
      <c r="G37" s="209" t="s">
        <v>352</v>
      </c>
      <c r="H37" s="209" t="s">
        <v>352</v>
      </c>
      <c r="I37" s="209" t="s">
        <v>352</v>
      </c>
      <c r="J37" s="209" t="s">
        <v>352</v>
      </c>
    </row>
    <row r="38" spans="1:10" s="16" customFormat="1" ht="23.25" customHeight="1">
      <c r="A38" s="359" t="s">
        <v>227</v>
      </c>
      <c r="B38" s="359"/>
      <c r="C38" s="100" t="s">
        <v>286</v>
      </c>
      <c r="D38" s="495" t="s">
        <v>234</v>
      </c>
      <c r="E38" s="495"/>
      <c r="F38" s="209" t="s">
        <v>352</v>
      </c>
      <c r="G38" s="209" t="s">
        <v>352</v>
      </c>
      <c r="H38" s="209" t="s">
        <v>352</v>
      </c>
      <c r="I38" s="209" t="s">
        <v>352</v>
      </c>
      <c r="J38" s="209" t="s">
        <v>352</v>
      </c>
    </row>
    <row r="39" spans="1:10">
      <c r="A39" s="360" t="s">
        <v>200</v>
      </c>
      <c r="B39" s="360"/>
      <c r="C39" s="360"/>
      <c r="D39" s="360"/>
      <c r="E39" s="360"/>
      <c r="F39" s="360"/>
      <c r="G39" s="360"/>
      <c r="H39" s="360"/>
      <c r="I39" s="360"/>
      <c r="J39" s="360"/>
    </row>
    <row r="40" spans="1:10">
      <c r="A40" s="497"/>
      <c r="B40" s="497"/>
      <c r="C40" s="497"/>
      <c r="D40" s="497"/>
      <c r="E40" s="497"/>
      <c r="F40" s="497"/>
      <c r="G40" s="497"/>
      <c r="H40" s="497"/>
      <c r="I40" s="497"/>
      <c r="J40" s="497"/>
    </row>
    <row r="41" spans="1:10">
      <c r="A41" s="497"/>
      <c r="B41" s="497"/>
      <c r="C41" s="497"/>
      <c r="D41" s="497"/>
      <c r="E41" s="497"/>
      <c r="F41" s="497"/>
      <c r="G41" s="497"/>
      <c r="H41" s="497"/>
      <c r="I41" s="497"/>
      <c r="J41" s="497"/>
    </row>
    <row r="43" spans="1:10">
      <c r="B43" s="564"/>
      <c r="C43" s="564"/>
      <c r="D43" s="564"/>
    </row>
    <row r="44" spans="1:10">
      <c r="B44" s="564"/>
      <c r="C44" s="564"/>
      <c r="D44" s="564"/>
    </row>
    <row r="45" spans="1:10" ht="15.75" thickBot="1">
      <c r="A45" s="143" t="s">
        <v>464</v>
      </c>
      <c r="B45" s="569"/>
      <c r="C45" s="569"/>
      <c r="D45" s="569"/>
      <c r="G45" s="143" t="s">
        <v>4</v>
      </c>
      <c r="H45" s="341">
        <v>44263</v>
      </c>
      <c r="I45" s="340"/>
    </row>
    <row r="64" spans="6:6">
      <c r="F64" s="3"/>
    </row>
  </sheetData>
  <mergeCells count="66">
    <mergeCell ref="A33:B33"/>
    <mergeCell ref="D33:E33"/>
    <mergeCell ref="A40:J41"/>
    <mergeCell ref="A34:B34"/>
    <mergeCell ref="D34:E34"/>
    <mergeCell ref="A35:B35"/>
    <mergeCell ref="D35:E35"/>
    <mergeCell ref="A36:B36"/>
    <mergeCell ref="D36:E36"/>
    <mergeCell ref="A37:B37"/>
    <mergeCell ref="D37:E37"/>
    <mergeCell ref="A38:B38"/>
    <mergeCell ref="D38:E38"/>
    <mergeCell ref="A39:J39"/>
    <mergeCell ref="A30:B30"/>
    <mergeCell ref="D30:E30"/>
    <mergeCell ref="A31:B31"/>
    <mergeCell ref="D31:E31"/>
    <mergeCell ref="A32:B32"/>
    <mergeCell ref="D32:E32"/>
    <mergeCell ref="A27:B27"/>
    <mergeCell ref="D27:E27"/>
    <mergeCell ref="A28:B28"/>
    <mergeCell ref="D28:E28"/>
    <mergeCell ref="A29:B29"/>
    <mergeCell ref="D29:E29"/>
    <mergeCell ref="A24:B24"/>
    <mergeCell ref="D24:E24"/>
    <mergeCell ref="A25:B25"/>
    <mergeCell ref="D25:E25"/>
    <mergeCell ref="A26:B26"/>
    <mergeCell ref="D26:E26"/>
    <mergeCell ref="A21:B21"/>
    <mergeCell ref="D21:E21"/>
    <mergeCell ref="A22:B22"/>
    <mergeCell ref="D22:E22"/>
    <mergeCell ref="A23:B23"/>
    <mergeCell ref="D23:E23"/>
    <mergeCell ref="A18:B18"/>
    <mergeCell ref="D18:E18"/>
    <mergeCell ref="A19:B19"/>
    <mergeCell ref="D19:E19"/>
    <mergeCell ref="A20:B20"/>
    <mergeCell ref="D20:E20"/>
    <mergeCell ref="A15:B15"/>
    <mergeCell ref="D15:E15"/>
    <mergeCell ref="A16:B16"/>
    <mergeCell ref="D16:E16"/>
    <mergeCell ref="A17:B17"/>
    <mergeCell ref="D17:E17"/>
    <mergeCell ref="B45:D45"/>
    <mergeCell ref="H45:I45"/>
    <mergeCell ref="A6:J7"/>
    <mergeCell ref="M6:P9"/>
    <mergeCell ref="A9:J9"/>
    <mergeCell ref="A10:B11"/>
    <mergeCell ref="C10:C11"/>
    <mergeCell ref="D10:E11"/>
    <mergeCell ref="F10:J10"/>
    <mergeCell ref="M10:P12"/>
    <mergeCell ref="A12:B12"/>
    <mergeCell ref="D12:E12"/>
    <mergeCell ref="A13:B13"/>
    <mergeCell ref="D13:E13"/>
    <mergeCell ref="A14:B14"/>
    <mergeCell ref="D14:E14"/>
  </mergeCells>
  <pageMargins left="0.7" right="0.7" top="0.75" bottom="0.75" header="0.3" footer="0.3"/>
  <pageSetup paperSize="9" scale="87" orientation="portrait" r:id="rId1"/>
  <headerFooter scaleWithDoc="0">
    <oddFooter>&amp;C&amp;"Arial,Regular"Page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A1:P71"/>
  <sheetViews>
    <sheetView showGridLines="0" zoomScaleNormal="100" workbookViewId="0">
      <selection activeCell="B42" sqref="B42:D44"/>
    </sheetView>
  </sheetViews>
  <sheetFormatPr defaultColWidth="9.42578125" defaultRowHeight="15"/>
  <cols>
    <col min="1" max="1" width="21.42578125" style="2" customWidth="1"/>
    <col min="2" max="2" width="13.5703125" style="2" customWidth="1"/>
    <col min="3" max="3" width="16.42578125" style="2" customWidth="1"/>
    <col min="4" max="5" width="11.5703125" style="2" bestFit="1" customWidth="1"/>
    <col min="6" max="6" width="9.42578125" style="2"/>
    <col min="7" max="7" width="11.5703125" style="2" bestFit="1" customWidth="1"/>
    <col min="8" max="8" width="9.42578125" style="2"/>
    <col min="9" max="9" width="11.5703125" style="2" bestFit="1" customWidth="1"/>
    <col min="10" max="12" width="9.42578125" style="2"/>
    <col min="13" max="13" width="10.42578125" style="2" customWidth="1"/>
    <col min="14" max="16384" width="9.42578125" style="2"/>
  </cols>
  <sheetData>
    <row r="1" spans="1:16">
      <c r="A1" s="2" t="str">
        <f>+'Cover Page'!$B$29</f>
        <v>Annual Performance Report 2020</v>
      </c>
      <c r="I1" s="2" t="str">
        <f>+'Cover Page'!$B$33</f>
        <v>Full Circle Generation Ltd</v>
      </c>
    </row>
    <row r="3" spans="1:16" ht="15.75">
      <c r="A3" s="1" t="s">
        <v>238</v>
      </c>
    </row>
    <row r="4" spans="1:16" ht="15.75">
      <c r="A4" s="1"/>
      <c r="P4" s="127" t="s">
        <v>289</v>
      </c>
    </row>
    <row r="5" spans="1:16" s="3" customFormat="1" ht="21.75" customHeight="1">
      <c r="A5" s="87" t="s">
        <v>237</v>
      </c>
      <c r="B5" s="88"/>
      <c r="C5" s="88"/>
      <c r="D5" s="88"/>
      <c r="E5" s="88"/>
      <c r="F5" s="88"/>
      <c r="G5" s="88"/>
      <c r="H5" s="88"/>
      <c r="I5" s="88"/>
      <c r="J5" s="88"/>
      <c r="K5" s="88"/>
      <c r="L5" s="88"/>
      <c r="M5" s="89"/>
      <c r="P5" s="128" t="s">
        <v>290</v>
      </c>
    </row>
    <row r="6" spans="1:16" s="3" customFormat="1" ht="15.75" customHeight="1">
      <c r="A6" s="467"/>
      <c r="B6" s="331"/>
      <c r="C6" s="331"/>
      <c r="D6" s="331"/>
      <c r="E6" s="331"/>
      <c r="F6" s="331"/>
      <c r="G6" s="331"/>
      <c r="H6" s="331"/>
      <c r="I6" s="331"/>
      <c r="J6" s="331"/>
      <c r="K6" s="331"/>
      <c r="L6" s="331"/>
      <c r="M6" s="332"/>
      <c r="P6" s="3" t="s">
        <v>335</v>
      </c>
    </row>
    <row r="7" spans="1:16" s="3" customFormat="1" ht="15.75" customHeight="1">
      <c r="A7" s="336"/>
      <c r="B7" s="337"/>
      <c r="C7" s="337"/>
      <c r="D7" s="337"/>
      <c r="E7" s="337"/>
      <c r="F7" s="337"/>
      <c r="G7" s="337"/>
      <c r="H7" s="337"/>
      <c r="I7" s="337"/>
      <c r="J7" s="337"/>
      <c r="K7" s="337"/>
      <c r="L7" s="337"/>
      <c r="M7" s="338"/>
    </row>
    <row r="8" spans="1:16" s="3" customFormat="1" ht="15.75" customHeight="1">
      <c r="A8" s="477"/>
      <c r="B8" s="323"/>
      <c r="C8" s="323"/>
      <c r="D8" s="323"/>
      <c r="E8" s="323"/>
      <c r="F8" s="323"/>
      <c r="G8" s="323"/>
      <c r="H8" s="323"/>
      <c r="I8" s="323"/>
      <c r="J8" s="323"/>
      <c r="K8" s="323"/>
      <c r="L8" s="323"/>
      <c r="M8" s="324"/>
    </row>
    <row r="9" spans="1:16" s="3" customFormat="1" ht="15.75" customHeight="1">
      <c r="A9" s="328"/>
      <c r="B9" s="329"/>
      <c r="C9" s="329"/>
      <c r="D9" s="329"/>
      <c r="E9" s="329"/>
      <c r="F9" s="329"/>
      <c r="G9" s="329"/>
      <c r="H9" s="329"/>
      <c r="I9" s="329"/>
      <c r="J9" s="329"/>
      <c r="K9" s="329"/>
      <c r="L9" s="329"/>
      <c r="M9" s="330"/>
    </row>
    <row r="10" spans="1:16" s="3" customFormat="1" ht="14.25"/>
    <row r="11" spans="1:16" s="105" customFormat="1" ht="16.5" customHeight="1">
      <c r="A11" s="476" t="s">
        <v>334</v>
      </c>
      <c r="B11" s="476"/>
      <c r="C11" s="476"/>
      <c r="D11" s="476"/>
      <c r="E11" s="476"/>
      <c r="F11" s="476"/>
      <c r="G11" s="476"/>
      <c r="H11" s="476"/>
      <c r="I11" s="476"/>
      <c r="J11" s="476"/>
      <c r="K11" s="476"/>
      <c r="L11" s="476"/>
      <c r="M11" s="476"/>
    </row>
    <row r="12" spans="1:16" s="105" customFormat="1" ht="16.5" customHeight="1">
      <c r="A12" s="517" t="s">
        <v>133</v>
      </c>
      <c r="B12" s="509" t="s">
        <v>253</v>
      </c>
      <c r="C12" s="419" t="s">
        <v>235</v>
      </c>
      <c r="D12" s="417" t="s">
        <v>110</v>
      </c>
      <c r="E12" s="519"/>
      <c r="F12" s="417" t="s">
        <v>111</v>
      </c>
      <c r="G12" s="519"/>
      <c r="H12" s="417" t="s">
        <v>112</v>
      </c>
      <c r="I12" s="519"/>
      <c r="J12" s="417" t="s">
        <v>113</v>
      </c>
      <c r="K12" s="519"/>
      <c r="L12" s="417" t="s">
        <v>114</v>
      </c>
      <c r="M12" s="519"/>
    </row>
    <row r="13" spans="1:16" s="16" customFormat="1" ht="17.25" customHeight="1">
      <c r="A13" s="517"/>
      <c r="B13" s="518"/>
      <c r="C13" s="419"/>
      <c r="D13" s="84" t="s">
        <v>191</v>
      </c>
      <c r="E13" s="107" t="s">
        <v>239</v>
      </c>
      <c r="F13" s="84" t="s">
        <v>191</v>
      </c>
      <c r="G13" s="107" t="s">
        <v>239</v>
      </c>
      <c r="H13" s="84" t="s">
        <v>191</v>
      </c>
      <c r="I13" s="107" t="s">
        <v>239</v>
      </c>
      <c r="J13" s="84" t="s">
        <v>191</v>
      </c>
      <c r="K13" s="107" t="s">
        <v>239</v>
      </c>
      <c r="L13" s="84" t="s">
        <v>191</v>
      </c>
      <c r="M13" s="107" t="s">
        <v>239</v>
      </c>
    </row>
    <row r="14" spans="1:16" s="16" customFormat="1" ht="23.25" customHeight="1">
      <c r="A14" s="359" t="s">
        <v>137</v>
      </c>
      <c r="B14" s="102" t="s">
        <v>240</v>
      </c>
      <c r="C14" s="158" t="s">
        <v>453</v>
      </c>
      <c r="D14" s="240">
        <f>NOx!O19</f>
        <v>137.1</v>
      </c>
      <c r="E14" s="240">
        <f>NOx!N19</f>
        <v>47.483333333333327</v>
      </c>
      <c r="F14" s="240">
        <f>NOx!O34</f>
        <v>119.7</v>
      </c>
      <c r="G14" s="240">
        <f>NOx!N34</f>
        <v>65.766666666666666</v>
      </c>
      <c r="H14" s="240">
        <f>NOx!O49</f>
        <v>136</v>
      </c>
      <c r="I14" s="240">
        <f>NOx!N49</f>
        <v>55.074999999999996</v>
      </c>
      <c r="J14" s="238"/>
      <c r="K14" s="238"/>
      <c r="L14" s="103"/>
      <c r="M14" s="103"/>
    </row>
    <row r="15" spans="1:16" s="16" customFormat="1" ht="23.25" customHeight="1">
      <c r="A15" s="359"/>
      <c r="B15" s="158" t="s">
        <v>355</v>
      </c>
      <c r="C15" s="102" t="s">
        <v>245</v>
      </c>
      <c r="D15" s="245" t="s">
        <v>409</v>
      </c>
      <c r="E15" s="245" t="s">
        <v>409</v>
      </c>
      <c r="F15" s="245" t="s">
        <v>409</v>
      </c>
      <c r="G15" s="245" t="s">
        <v>409</v>
      </c>
      <c r="H15" s="245" t="s">
        <v>409</v>
      </c>
      <c r="I15" s="245" t="s">
        <v>409</v>
      </c>
      <c r="J15" s="238"/>
      <c r="K15" s="238"/>
      <c r="L15" s="151"/>
      <c r="M15" s="151"/>
    </row>
    <row r="16" spans="1:16" s="16" customFormat="1" ht="23.25" customHeight="1">
      <c r="A16" s="359"/>
      <c r="B16" s="158" t="s">
        <v>356</v>
      </c>
      <c r="C16" s="158" t="s">
        <v>244</v>
      </c>
      <c r="D16" s="240">
        <f>NOx!M19</f>
        <v>204</v>
      </c>
      <c r="E16" s="240">
        <f>NOx!L19</f>
        <v>46.82500000000001</v>
      </c>
      <c r="F16" s="240">
        <f>NOx!M34</f>
        <v>426.5</v>
      </c>
      <c r="G16" s="240">
        <f>NOx!L34</f>
        <v>65.316666666666677</v>
      </c>
      <c r="H16" s="240">
        <f>NOx!M49</f>
        <v>183.2</v>
      </c>
      <c r="I16" s="240">
        <f>NOx!L49</f>
        <v>54.82500000000001</v>
      </c>
      <c r="J16" s="238"/>
      <c r="K16" s="238"/>
      <c r="L16" s="103"/>
      <c r="M16" s="103"/>
    </row>
    <row r="17" spans="1:13" s="16" customFormat="1" ht="23.25" customHeight="1">
      <c r="A17" s="512" t="s">
        <v>136</v>
      </c>
      <c r="B17" s="71" t="s">
        <v>240</v>
      </c>
      <c r="C17" s="102" t="s">
        <v>246</v>
      </c>
      <c r="D17" s="240">
        <f>Particulates!O19</f>
        <v>1.5</v>
      </c>
      <c r="E17" s="240">
        <f>Particulates!N19</f>
        <v>0.2416666666666667</v>
      </c>
      <c r="F17" s="240">
        <f>Particulates!O34</f>
        <v>1.8</v>
      </c>
      <c r="G17" s="240">
        <f>Particulates!N34</f>
        <v>0.23333333333333331</v>
      </c>
      <c r="H17" s="240">
        <f>Particulates!O49</f>
        <v>0.1</v>
      </c>
      <c r="I17" s="240">
        <f>Particulates!N49</f>
        <v>0</v>
      </c>
      <c r="J17" s="238"/>
      <c r="K17" s="238"/>
      <c r="L17" s="103"/>
      <c r="M17" s="103"/>
    </row>
    <row r="18" spans="1:13" s="16" customFormat="1" ht="23.25" customHeight="1">
      <c r="A18" s="513"/>
      <c r="B18" s="158" t="s">
        <v>355</v>
      </c>
      <c r="C18" s="102" t="s">
        <v>247</v>
      </c>
      <c r="D18" s="245" t="s">
        <v>409</v>
      </c>
      <c r="E18" s="245" t="s">
        <v>409</v>
      </c>
      <c r="F18" s="245" t="s">
        <v>409</v>
      </c>
      <c r="G18" s="245" t="s">
        <v>409</v>
      </c>
      <c r="H18" s="245" t="s">
        <v>409</v>
      </c>
      <c r="I18" s="245" t="s">
        <v>409</v>
      </c>
      <c r="J18" s="238"/>
      <c r="K18" s="238"/>
      <c r="L18" s="151"/>
      <c r="M18" s="151"/>
    </row>
    <row r="19" spans="1:13" s="16" customFormat="1" ht="23.25" customHeight="1">
      <c r="A19" s="514"/>
      <c r="B19" s="158" t="s">
        <v>356</v>
      </c>
      <c r="C19" s="158" t="s">
        <v>354</v>
      </c>
      <c r="D19" s="240">
        <f>Particulates!M19</f>
        <v>29.1</v>
      </c>
      <c r="E19" s="240">
        <f>Particulates!L19</f>
        <v>0.28333333333333338</v>
      </c>
      <c r="F19" s="240">
        <f>Particulates!M34</f>
        <v>9.1999999999999993</v>
      </c>
      <c r="G19" s="240">
        <f>Particulates!L34</f>
        <v>0.27499999999999997</v>
      </c>
      <c r="H19" s="240">
        <f>Particulates!M49</f>
        <v>0.5</v>
      </c>
      <c r="I19" s="240">
        <f>Particulates!L49</f>
        <v>0</v>
      </c>
      <c r="J19" s="238"/>
      <c r="K19" s="238"/>
      <c r="L19" s="103"/>
      <c r="M19" s="103"/>
    </row>
    <row r="20" spans="1:13" s="16" customFormat="1" ht="23.25" customHeight="1">
      <c r="A20" s="512" t="s">
        <v>252</v>
      </c>
      <c r="B20" s="102" t="s">
        <v>240</v>
      </c>
      <c r="C20" s="102" t="s">
        <v>248</v>
      </c>
      <c r="D20" s="240">
        <f>TOC!O19</f>
        <v>5.2</v>
      </c>
      <c r="E20" s="240">
        <f>TOC!N19</f>
        <v>0.13333333333333333</v>
      </c>
      <c r="F20" s="240">
        <f>TOC!O34</f>
        <v>2.5</v>
      </c>
      <c r="G20" s="240">
        <f>TOC!N34</f>
        <v>6.6666666666666666E-2</v>
      </c>
      <c r="H20" s="240">
        <f>TOC!O49</f>
        <v>2.7</v>
      </c>
      <c r="I20" s="240">
        <f>TOC!N49</f>
        <v>0.10833333333333335</v>
      </c>
      <c r="J20" s="238"/>
      <c r="K20" s="238"/>
      <c r="L20" s="103"/>
      <c r="M20" s="103"/>
    </row>
    <row r="21" spans="1:13" s="16" customFormat="1" ht="23.25" customHeight="1">
      <c r="A21" s="513"/>
      <c r="B21" s="158" t="s">
        <v>358</v>
      </c>
      <c r="C21" s="102" t="s">
        <v>249</v>
      </c>
      <c r="D21" s="245" t="s">
        <v>409</v>
      </c>
      <c r="E21" s="245" t="s">
        <v>409</v>
      </c>
      <c r="F21" s="245" t="s">
        <v>409</v>
      </c>
      <c r="G21" s="245" t="s">
        <v>409</v>
      </c>
      <c r="H21" s="245" t="s">
        <v>409</v>
      </c>
      <c r="I21" s="245" t="s">
        <v>409</v>
      </c>
      <c r="J21" s="238"/>
      <c r="K21" s="238"/>
      <c r="L21" s="151"/>
      <c r="M21" s="151"/>
    </row>
    <row r="22" spans="1:13" s="16" customFormat="1" ht="23.25" customHeight="1">
      <c r="A22" s="514"/>
      <c r="B22" s="158" t="s">
        <v>356</v>
      </c>
      <c r="C22" s="152" t="s">
        <v>248</v>
      </c>
      <c r="D22" s="240">
        <f>TOC!M19</f>
        <v>1224.4000000000001</v>
      </c>
      <c r="E22" s="240">
        <f>TOC!L19</f>
        <v>0.28333333333333338</v>
      </c>
      <c r="F22" s="240">
        <f>TOC!M34</f>
        <v>75.7</v>
      </c>
      <c r="G22" s="240">
        <f>TOC!L34</f>
        <v>7.4999999999999997E-2</v>
      </c>
      <c r="H22" s="240">
        <f>TOC!M49</f>
        <v>166.7</v>
      </c>
      <c r="I22" s="240">
        <f>TOC!L49</f>
        <v>0.14166666666666669</v>
      </c>
      <c r="J22" s="238"/>
      <c r="K22" s="238"/>
      <c r="L22" s="103"/>
      <c r="M22" s="103"/>
    </row>
    <row r="23" spans="1:13" s="16" customFormat="1" ht="23.25" customHeight="1">
      <c r="A23" s="512" t="s">
        <v>241</v>
      </c>
      <c r="B23" s="158" t="s">
        <v>240</v>
      </c>
      <c r="C23" s="102" t="s">
        <v>248</v>
      </c>
      <c r="D23" s="240">
        <f>HCl!O19</f>
        <v>9.4</v>
      </c>
      <c r="E23" s="240">
        <f>HCl!N19</f>
        <v>6.7416666666666671</v>
      </c>
      <c r="F23" s="240">
        <f>HCl!O34</f>
        <v>15.3</v>
      </c>
      <c r="G23" s="240">
        <f>HCl!N34</f>
        <v>6.7750000000000012</v>
      </c>
      <c r="H23" s="240">
        <f>HCl!O49</f>
        <v>13.4</v>
      </c>
      <c r="I23" s="240">
        <f>HCl!N49</f>
        <v>6.8</v>
      </c>
      <c r="J23" s="238"/>
      <c r="K23" s="238"/>
      <c r="L23" s="103"/>
      <c r="M23" s="103"/>
    </row>
    <row r="24" spans="1:13" s="16" customFormat="1" ht="23.25" customHeight="1">
      <c r="A24" s="515"/>
      <c r="B24" s="158" t="s">
        <v>357</v>
      </c>
      <c r="C24" s="102" t="s">
        <v>250</v>
      </c>
      <c r="D24" s="245" t="s">
        <v>409</v>
      </c>
      <c r="E24" s="245" t="s">
        <v>409</v>
      </c>
      <c r="F24" s="245" t="s">
        <v>409</v>
      </c>
      <c r="G24" s="245" t="s">
        <v>409</v>
      </c>
      <c r="H24" s="245" t="s">
        <v>409</v>
      </c>
      <c r="I24" s="245" t="s">
        <v>409</v>
      </c>
      <c r="J24" s="238"/>
      <c r="K24" s="238"/>
      <c r="L24" s="103"/>
      <c r="M24" s="103"/>
    </row>
    <row r="25" spans="1:13" s="16" customFormat="1" ht="23.25" customHeight="1">
      <c r="A25" s="516"/>
      <c r="B25" s="158" t="s">
        <v>356</v>
      </c>
      <c r="C25" s="152" t="s">
        <v>248</v>
      </c>
      <c r="D25" s="240">
        <f>HCl!M19</f>
        <v>74.099999999999994</v>
      </c>
      <c r="E25" s="240">
        <f>HCl!L19</f>
        <v>6.8416666666666659</v>
      </c>
      <c r="F25" s="240">
        <f>HCl!M34</f>
        <v>281.2</v>
      </c>
      <c r="G25" s="240">
        <f>HCl!L34</f>
        <v>6.875</v>
      </c>
      <c r="H25" s="240">
        <f>HCl!M49</f>
        <v>143.5</v>
      </c>
      <c r="I25" s="240">
        <f>HCl!L49</f>
        <v>6.8916666666666666</v>
      </c>
      <c r="J25" s="238"/>
      <c r="K25" s="238"/>
      <c r="L25" s="103"/>
      <c r="M25" s="103"/>
    </row>
    <row r="26" spans="1:13" s="16" customFormat="1" ht="23.25" customHeight="1">
      <c r="A26" s="512" t="s">
        <v>138</v>
      </c>
      <c r="B26" s="102" t="s">
        <v>240</v>
      </c>
      <c r="C26" s="102" t="s">
        <v>251</v>
      </c>
      <c r="D26" s="240">
        <f>'SO2'!O19</f>
        <v>70.900000000000006</v>
      </c>
      <c r="E26" s="240">
        <f>'SO2'!N19</f>
        <v>3.7583333333333333</v>
      </c>
      <c r="F26" s="240">
        <f>'SO2'!O34</f>
        <v>13.1</v>
      </c>
      <c r="G26" s="240">
        <f>'SO2'!N34</f>
        <v>4.0666666666666664</v>
      </c>
      <c r="H26" s="240">
        <f>'SO2'!O49</f>
        <v>13.8</v>
      </c>
      <c r="I26" s="240">
        <f>'SO2'!N49</f>
        <v>3.0333333333333332</v>
      </c>
      <c r="J26" s="238"/>
      <c r="K26" s="238"/>
      <c r="L26" s="103"/>
      <c r="M26" s="103"/>
    </row>
    <row r="27" spans="1:13" s="16" customFormat="1" ht="23.25" customHeight="1">
      <c r="A27" s="515"/>
      <c r="B27" s="158" t="s">
        <v>357</v>
      </c>
      <c r="C27" s="102" t="s">
        <v>244</v>
      </c>
      <c r="D27" s="245" t="s">
        <v>409</v>
      </c>
      <c r="E27" s="245" t="s">
        <v>409</v>
      </c>
      <c r="F27" s="245" t="s">
        <v>409</v>
      </c>
      <c r="G27" s="245" t="s">
        <v>409</v>
      </c>
      <c r="H27" s="245" t="s">
        <v>409</v>
      </c>
      <c r="I27" s="245" t="s">
        <v>409</v>
      </c>
      <c r="J27" s="238"/>
      <c r="K27" s="238"/>
      <c r="L27" s="151"/>
      <c r="M27" s="151"/>
    </row>
    <row r="28" spans="1:13" s="16" customFormat="1" ht="23.25" customHeight="1">
      <c r="A28" s="516"/>
      <c r="B28" s="158" t="s">
        <v>360</v>
      </c>
      <c r="C28" s="152" t="s">
        <v>251</v>
      </c>
      <c r="D28" s="240">
        <f>'SO2'!M19</f>
        <v>880.8</v>
      </c>
      <c r="E28" s="240">
        <f>'SO2'!L19</f>
        <v>3.7833333333333337</v>
      </c>
      <c r="F28" s="240">
        <f>'SO2'!M34</f>
        <v>250.9</v>
      </c>
      <c r="G28" s="240">
        <f>'SO2'!L34</f>
        <v>4.1391666666666671</v>
      </c>
      <c r="H28" s="240">
        <f>'SO2'!M49</f>
        <v>497.6</v>
      </c>
      <c r="I28" s="240">
        <f>'SO2'!L49</f>
        <v>3.1166666666666671</v>
      </c>
      <c r="J28" s="238"/>
      <c r="K28" s="238"/>
      <c r="L28" s="103"/>
      <c r="M28" s="103"/>
    </row>
    <row r="29" spans="1:13" s="16" customFormat="1" ht="23.25" customHeight="1">
      <c r="A29" s="512" t="s">
        <v>178</v>
      </c>
      <c r="B29" s="102" t="s">
        <v>240</v>
      </c>
      <c r="C29" s="102" t="s">
        <v>251</v>
      </c>
      <c r="D29" s="239">
        <f>'CO 95% 10 min'!Q19</f>
        <v>86.2</v>
      </c>
      <c r="E29" s="239">
        <f>'CO 95% 10 min'!P19</f>
        <v>1.2166666666666666</v>
      </c>
      <c r="F29" s="239">
        <f>'CO 95% 10 min'!Q34</f>
        <v>26.8</v>
      </c>
      <c r="G29" s="239">
        <f>'CO 95% 10 min'!P34</f>
        <v>0.625</v>
      </c>
      <c r="H29" s="239">
        <f>'CO 95% 10 min'!Q49</f>
        <v>22.2</v>
      </c>
      <c r="I29" s="239">
        <f>'CO 95% 10 min'!P49</f>
        <v>0.78333333333333333</v>
      </c>
      <c r="J29" s="103"/>
      <c r="K29" s="103"/>
      <c r="L29" s="103"/>
      <c r="M29" s="103"/>
    </row>
    <row r="30" spans="1:13" s="16" customFormat="1" ht="23.25" customHeight="1">
      <c r="A30" s="515"/>
      <c r="B30" s="103" t="s">
        <v>309</v>
      </c>
      <c r="C30" s="103" t="s">
        <v>310</v>
      </c>
      <c r="D30" s="245" t="s">
        <v>409</v>
      </c>
      <c r="E30" s="245" t="s">
        <v>409</v>
      </c>
      <c r="F30" s="245" t="s">
        <v>409</v>
      </c>
      <c r="G30" s="245" t="s">
        <v>409</v>
      </c>
      <c r="H30" s="245" t="s">
        <v>409</v>
      </c>
      <c r="I30" s="245" t="s">
        <v>409</v>
      </c>
      <c r="J30" s="130"/>
      <c r="K30" s="130"/>
      <c r="L30" s="130"/>
      <c r="M30" s="130"/>
    </row>
    <row r="31" spans="1:13" s="16" customFormat="1" ht="23.25" customHeight="1">
      <c r="A31" s="516"/>
      <c r="B31" s="130" t="s">
        <v>319</v>
      </c>
      <c r="C31" s="130" t="s">
        <v>311</v>
      </c>
      <c r="D31" s="239">
        <f>'CO 95% 10 min'!M19</f>
        <v>65.258333333333326</v>
      </c>
      <c r="E31" s="239">
        <f>'CO 95% 10 min'!N19</f>
        <v>1.075</v>
      </c>
      <c r="F31" s="239">
        <f>'CO 95% 10 min'!M34</f>
        <v>13.491666666666667</v>
      </c>
      <c r="G31" s="239">
        <f>'CO 95% 10 min'!N34</f>
        <v>0.6333333333333333</v>
      </c>
      <c r="H31" s="239">
        <f>'CO 95% 10 min'!M49</f>
        <v>51.283333333333331</v>
      </c>
      <c r="I31" s="239">
        <f>'CO 95% 10 min'!N49</f>
        <v>0.7583333333333333</v>
      </c>
      <c r="J31" s="161"/>
      <c r="K31" s="161"/>
      <c r="L31" s="161"/>
      <c r="M31" s="161"/>
    </row>
    <row r="32" spans="1:13" ht="15" customHeight="1">
      <c r="A32" s="139" t="s">
        <v>242</v>
      </c>
      <c r="B32" s="140" t="s">
        <v>240</v>
      </c>
      <c r="C32" s="140" t="s">
        <v>243</v>
      </c>
      <c r="D32" s="211">
        <f>'NH3'!O19</f>
        <v>21.9</v>
      </c>
      <c r="E32" s="211">
        <f>'NH3'!N19</f>
        <v>0.28333333333333338</v>
      </c>
      <c r="F32" s="211">
        <f>'NH3'!O34</f>
        <v>3.9</v>
      </c>
      <c r="G32" s="211">
        <f>'NH3'!N34</f>
        <v>7.4999999999999997E-2</v>
      </c>
      <c r="H32" s="211">
        <f>'NH3'!O49</f>
        <v>3</v>
      </c>
      <c r="I32" s="211">
        <f>'NH3'!N49</f>
        <v>0.14166666666666669</v>
      </c>
      <c r="J32" s="161"/>
      <c r="K32" s="161"/>
      <c r="L32" s="161"/>
      <c r="M32" s="161"/>
    </row>
    <row r="33" spans="1:11" ht="24">
      <c r="A33" s="155" t="s">
        <v>312</v>
      </c>
      <c r="B33" s="156"/>
      <c r="C33" s="156"/>
    </row>
    <row r="34" spans="1:11">
      <c r="A34" s="141" t="s">
        <v>200</v>
      </c>
      <c r="B34" s="142"/>
      <c r="C34" s="142"/>
    </row>
    <row r="35" spans="1:11">
      <c r="A35" s="497"/>
      <c r="B35" s="497"/>
      <c r="C35" s="497"/>
      <c r="D35" s="497"/>
      <c r="E35" s="497"/>
      <c r="F35" s="497"/>
      <c r="G35" s="497"/>
    </row>
    <row r="36" spans="1:11">
      <c r="A36" s="497"/>
      <c r="B36" s="497"/>
      <c r="C36" s="497"/>
      <c r="D36" s="497"/>
      <c r="E36" s="497"/>
      <c r="F36" s="497"/>
      <c r="G36" s="497"/>
    </row>
    <row r="37" spans="1:11">
      <c r="A37" s="497"/>
      <c r="B37" s="497"/>
      <c r="C37" s="497"/>
      <c r="D37" s="497"/>
      <c r="E37" s="497"/>
      <c r="F37" s="497"/>
      <c r="G37" s="497"/>
    </row>
    <row r="38" spans="1:11">
      <c r="A38" s="497"/>
      <c r="B38" s="497"/>
      <c r="C38" s="497"/>
      <c r="D38" s="497"/>
      <c r="E38" s="497"/>
      <c r="F38" s="497"/>
      <c r="G38" s="497"/>
    </row>
    <row r="39" spans="1:11">
      <c r="A39" s="497"/>
      <c r="B39" s="497"/>
      <c r="C39" s="497"/>
      <c r="D39" s="497"/>
      <c r="E39" s="497"/>
      <c r="F39" s="497"/>
      <c r="G39" s="497"/>
    </row>
    <row r="40" spans="1:11">
      <c r="A40" s="497"/>
      <c r="B40" s="497"/>
      <c r="C40" s="497"/>
      <c r="D40" s="497"/>
      <c r="E40" s="497"/>
      <c r="F40" s="497"/>
      <c r="G40" s="497"/>
    </row>
    <row r="42" spans="1:11">
      <c r="B42" s="564"/>
      <c r="C42" s="564"/>
      <c r="D42" s="564"/>
    </row>
    <row r="43" spans="1:11">
      <c r="B43" s="564"/>
      <c r="C43" s="564"/>
      <c r="D43" s="564"/>
    </row>
    <row r="44" spans="1:11" ht="15.75" thickBot="1">
      <c r="A44" s="143" t="s">
        <v>471</v>
      </c>
      <c r="B44" s="569"/>
      <c r="C44" s="569"/>
      <c r="D44" s="569"/>
      <c r="I44" s="143" t="s">
        <v>4</v>
      </c>
      <c r="J44" s="341">
        <v>44263</v>
      </c>
      <c r="K44" s="340"/>
    </row>
    <row r="71" spans="6:6">
      <c r="F71" s="3"/>
    </row>
  </sheetData>
  <mergeCells count="20">
    <mergeCell ref="A26:A28"/>
    <mergeCell ref="A29:A31"/>
    <mergeCell ref="A35:G40"/>
    <mergeCell ref="B44:D44"/>
    <mergeCell ref="J44:K44"/>
    <mergeCell ref="A20:A22"/>
    <mergeCell ref="A23:A25"/>
    <mergeCell ref="A17:A19"/>
    <mergeCell ref="A14:A16"/>
    <mergeCell ref="A6:M7"/>
    <mergeCell ref="A8:M9"/>
    <mergeCell ref="A11:M11"/>
    <mergeCell ref="A12:A13"/>
    <mergeCell ref="C12:C13"/>
    <mergeCell ref="B12:B13"/>
    <mergeCell ref="D12:E12"/>
    <mergeCell ref="F12:G12"/>
    <mergeCell ref="H12:I12"/>
    <mergeCell ref="J12:K12"/>
    <mergeCell ref="L12:M12"/>
  </mergeCells>
  <pageMargins left="0.7" right="0.7" top="0.75" bottom="0.75" header="0.3" footer="0.3"/>
  <pageSetup paperSize="9" scale="87" orientation="landscape" r:id="rId1"/>
  <headerFooter scaleWithDoc="0">
    <oddFooter>&amp;C&amp;"Arial,Regular"Page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A1:S79"/>
  <sheetViews>
    <sheetView showGridLines="0" topLeftCell="C47" zoomScaleNormal="100" workbookViewId="0">
      <selection activeCell="B56" sqref="B56:C58"/>
    </sheetView>
  </sheetViews>
  <sheetFormatPr defaultRowHeight="14.25"/>
  <cols>
    <col min="1" max="1" width="14" style="3" customWidth="1"/>
    <col min="2"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1.5703125"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c r="F1" s="2"/>
      <c r="G1" s="2"/>
    </row>
    <row r="3" spans="1:19" ht="15">
      <c r="A3" s="110" t="s">
        <v>296</v>
      </c>
      <c r="D3" s="131" t="s">
        <v>294</v>
      </c>
      <c r="G3" s="135" t="s">
        <v>301</v>
      </c>
      <c r="J3" s="11" t="str">
        <f>+A3</f>
        <v>Monitoring of Hydrogen Chloride emissions</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361</v>
      </c>
      <c r="C6" s="104" t="s">
        <v>157</v>
      </c>
      <c r="D6" s="104" t="s">
        <v>313</v>
      </c>
      <c r="E6" s="104" t="s">
        <v>159</v>
      </c>
      <c r="F6" s="104" t="s">
        <v>160</v>
      </c>
      <c r="G6" s="104" t="s">
        <v>314</v>
      </c>
      <c r="H6" s="109"/>
      <c r="J6" s="111">
        <f>+A6</f>
        <v>2020</v>
      </c>
      <c r="K6" s="111" t="s">
        <v>256</v>
      </c>
      <c r="L6" s="117" t="s">
        <v>157</v>
      </c>
      <c r="M6" s="117" t="s">
        <v>158</v>
      </c>
      <c r="N6" s="117" t="s">
        <v>160</v>
      </c>
      <c r="O6" s="117" t="s">
        <v>161</v>
      </c>
      <c r="Q6" s="511"/>
      <c r="R6" s="511"/>
      <c r="S6" s="511"/>
    </row>
    <row r="7" spans="1:19" ht="14.1" customHeight="1">
      <c r="A7" s="116" t="s">
        <v>162</v>
      </c>
      <c r="B7" s="113">
        <v>10</v>
      </c>
      <c r="C7" s="182">
        <f>AVERAGE(L7,L22,L37)</f>
        <v>8.1666666666666661</v>
      </c>
      <c r="D7" s="182">
        <f>AVERAGE(M7,M22,M37)</f>
        <v>55.79999999999999</v>
      </c>
      <c r="E7" s="113">
        <v>10</v>
      </c>
      <c r="F7" s="182">
        <f>AVERAGE(N7,N22,N37)</f>
        <v>8</v>
      </c>
      <c r="G7" s="182">
        <f>AVERAGE(O7,O22,O37)</f>
        <v>9.4333333333333336</v>
      </c>
      <c r="J7" s="521" t="s">
        <v>110</v>
      </c>
      <c r="K7" s="116" t="s">
        <v>162</v>
      </c>
      <c r="L7" s="182">
        <v>8.1</v>
      </c>
      <c r="M7" s="182">
        <v>26</v>
      </c>
      <c r="N7" s="182">
        <v>7.8</v>
      </c>
      <c r="O7" s="182">
        <v>9</v>
      </c>
      <c r="Q7" s="511"/>
      <c r="R7" s="511"/>
      <c r="S7" s="511"/>
    </row>
    <row r="8" spans="1:19">
      <c r="A8" s="116" t="s">
        <v>163</v>
      </c>
      <c r="B8" s="113">
        <v>10</v>
      </c>
      <c r="C8" s="182">
        <f t="shared" ref="C8:C16" si="0">AVERAGE(L8,L23,L38)</f>
        <v>8.1666666666666661</v>
      </c>
      <c r="D8" s="182">
        <f t="shared" ref="D8:D16" si="1">AVERAGE(M8,M23,M38)</f>
        <v>39.633333333333333</v>
      </c>
      <c r="E8" s="113">
        <v>10</v>
      </c>
      <c r="F8" s="182">
        <f t="shared" ref="F8:F16" si="2">AVERAGE(N8,N23,N38)</f>
        <v>8.0666666666666682</v>
      </c>
      <c r="G8" s="182">
        <f t="shared" ref="G8:G16" si="3">AVERAGE(O8,O23,O38)</f>
        <v>9.2333333333333325</v>
      </c>
      <c r="J8" s="521"/>
      <c r="K8" s="116" t="s">
        <v>163</v>
      </c>
      <c r="L8" s="182">
        <v>8.1</v>
      </c>
      <c r="M8" s="182">
        <v>33.799999999999997</v>
      </c>
      <c r="N8" s="182">
        <v>8</v>
      </c>
      <c r="O8" s="182">
        <v>8.9</v>
      </c>
      <c r="Q8" s="511"/>
      <c r="R8" s="511"/>
      <c r="S8" s="511"/>
    </row>
    <row r="9" spans="1:19" ht="15">
      <c r="A9" s="116" t="s">
        <v>164</v>
      </c>
      <c r="B9" s="113">
        <v>10</v>
      </c>
      <c r="C9" s="182">
        <f t="shared" si="0"/>
        <v>8.2666666666666657</v>
      </c>
      <c r="D9" s="182">
        <f t="shared" si="1"/>
        <v>166.16666666666666</v>
      </c>
      <c r="E9" s="113">
        <v>10</v>
      </c>
      <c r="F9" s="182">
        <f t="shared" si="2"/>
        <v>8.2333333333333325</v>
      </c>
      <c r="G9" s="182">
        <f t="shared" si="3"/>
        <v>12.633333333333333</v>
      </c>
      <c r="J9" s="521"/>
      <c r="K9" s="116" t="s">
        <v>164</v>
      </c>
      <c r="L9" s="182">
        <v>8.3000000000000007</v>
      </c>
      <c r="M9" s="182">
        <v>73.8</v>
      </c>
      <c r="N9" s="182">
        <v>8.1999999999999993</v>
      </c>
      <c r="O9" s="182">
        <v>9.1999999999999993</v>
      </c>
      <c r="Q9" s="133" t="s">
        <v>300</v>
      </c>
    </row>
    <row r="10" spans="1:19" ht="14.1" customHeight="1">
      <c r="A10" s="116" t="s">
        <v>165</v>
      </c>
      <c r="B10" s="113">
        <v>10</v>
      </c>
      <c r="C10" s="182">
        <f t="shared" si="0"/>
        <v>8.2999999999999989</v>
      </c>
      <c r="D10" s="182">
        <f t="shared" si="1"/>
        <v>42.033333333333331</v>
      </c>
      <c r="E10" s="113">
        <v>10</v>
      </c>
      <c r="F10" s="182">
        <f t="shared" si="2"/>
        <v>8.2333333333333325</v>
      </c>
      <c r="G10" s="182">
        <f t="shared" si="3"/>
        <v>9.2333333333333343</v>
      </c>
      <c r="J10" s="521"/>
      <c r="K10" s="116" t="s">
        <v>165</v>
      </c>
      <c r="L10" s="182">
        <v>8.4</v>
      </c>
      <c r="M10" s="182">
        <v>53.4</v>
      </c>
      <c r="N10" s="182">
        <v>8.4</v>
      </c>
      <c r="O10" s="182">
        <v>9.4</v>
      </c>
      <c r="Q10" s="520" t="s">
        <v>320</v>
      </c>
      <c r="R10" s="520"/>
      <c r="S10" s="520"/>
    </row>
    <row r="11" spans="1:19">
      <c r="A11" s="116" t="s">
        <v>166</v>
      </c>
      <c r="B11" s="113">
        <v>10</v>
      </c>
      <c r="C11" s="182">
        <f t="shared" si="0"/>
        <v>8.2333333333333325</v>
      </c>
      <c r="D11" s="182">
        <f t="shared" si="1"/>
        <v>32.966666666666669</v>
      </c>
      <c r="E11" s="113">
        <v>10</v>
      </c>
      <c r="F11" s="182">
        <f t="shared" si="2"/>
        <v>8.2333333333333325</v>
      </c>
      <c r="G11" s="182">
        <f t="shared" si="3"/>
        <v>8.7000000000000011</v>
      </c>
      <c r="J11" s="521"/>
      <c r="K11" s="116" t="s">
        <v>166</v>
      </c>
      <c r="L11" s="182">
        <v>8.3000000000000007</v>
      </c>
      <c r="M11" s="182">
        <v>40.200000000000003</v>
      </c>
      <c r="N11" s="182">
        <v>8.3000000000000007</v>
      </c>
      <c r="O11" s="182">
        <v>8.8000000000000007</v>
      </c>
      <c r="Q11" s="520"/>
      <c r="R11" s="520"/>
      <c r="S11" s="520"/>
    </row>
    <row r="12" spans="1:19">
      <c r="A12" s="116" t="s">
        <v>167</v>
      </c>
      <c r="B12" s="113">
        <v>10</v>
      </c>
      <c r="C12" s="182">
        <f t="shared" si="0"/>
        <v>8.3666666666666671</v>
      </c>
      <c r="D12" s="182">
        <f t="shared" si="1"/>
        <v>41.300000000000004</v>
      </c>
      <c r="E12" s="113">
        <v>10</v>
      </c>
      <c r="F12" s="182">
        <f t="shared" si="2"/>
        <v>8.2666666666666675</v>
      </c>
      <c r="G12" s="182">
        <f t="shared" si="3"/>
        <v>9.1666666666666661</v>
      </c>
      <c r="J12" s="521"/>
      <c r="K12" s="116" t="s">
        <v>167</v>
      </c>
      <c r="L12" s="182">
        <v>8.4</v>
      </c>
      <c r="M12" s="182">
        <v>67.7</v>
      </c>
      <c r="N12" s="182">
        <v>8.3000000000000007</v>
      </c>
      <c r="O12" s="182">
        <v>9.4</v>
      </c>
      <c r="Q12" s="520"/>
      <c r="R12" s="520"/>
      <c r="S12" s="520"/>
    </row>
    <row r="13" spans="1:19" ht="14.1" customHeight="1">
      <c r="A13" s="116" t="s">
        <v>168</v>
      </c>
      <c r="B13" s="113">
        <v>10</v>
      </c>
      <c r="C13" s="182">
        <f t="shared" si="0"/>
        <v>8.1666666666666661</v>
      </c>
      <c r="D13" s="182">
        <f t="shared" si="1"/>
        <v>43.733333333333327</v>
      </c>
      <c r="E13" s="113">
        <v>10</v>
      </c>
      <c r="F13" s="182">
        <f t="shared" si="2"/>
        <v>7.7666666666666666</v>
      </c>
      <c r="G13" s="182">
        <f t="shared" si="3"/>
        <v>9.1</v>
      </c>
      <c r="J13" s="521"/>
      <c r="K13" s="116" t="s">
        <v>168</v>
      </c>
      <c r="L13" s="182">
        <v>8.1999999999999993</v>
      </c>
      <c r="M13" s="182">
        <v>74.099999999999994</v>
      </c>
      <c r="N13" s="182">
        <v>7.6</v>
      </c>
      <c r="O13" s="182">
        <v>9</v>
      </c>
      <c r="Q13" s="520" t="s">
        <v>326</v>
      </c>
      <c r="R13" s="520"/>
      <c r="S13" s="520"/>
    </row>
    <row r="14" spans="1:19">
      <c r="A14" s="116" t="s">
        <v>169</v>
      </c>
      <c r="B14" s="113">
        <v>10</v>
      </c>
      <c r="C14" s="182">
        <f t="shared" si="0"/>
        <v>8.4333333333333336</v>
      </c>
      <c r="D14" s="182">
        <f t="shared" si="1"/>
        <v>15.1</v>
      </c>
      <c r="E14" s="113">
        <v>10</v>
      </c>
      <c r="F14" s="182">
        <f t="shared" si="2"/>
        <v>8.2333333333333325</v>
      </c>
      <c r="G14" s="182">
        <f t="shared" si="3"/>
        <v>8.6333333333333329</v>
      </c>
      <c r="J14" s="521"/>
      <c r="K14" s="116" t="s">
        <v>169</v>
      </c>
      <c r="L14" s="182">
        <v>8.5</v>
      </c>
      <c r="M14" s="182">
        <v>16.7</v>
      </c>
      <c r="N14" s="182">
        <v>8.4</v>
      </c>
      <c r="O14" s="182">
        <v>8.6999999999999993</v>
      </c>
      <c r="Q14" s="520"/>
      <c r="R14" s="520"/>
      <c r="S14" s="520"/>
    </row>
    <row r="15" spans="1:19">
      <c r="A15" s="116" t="s">
        <v>170</v>
      </c>
      <c r="B15" s="113">
        <v>10</v>
      </c>
      <c r="C15" s="182">
        <f t="shared" si="0"/>
        <v>8.1999999999999993</v>
      </c>
      <c r="D15" s="182">
        <f t="shared" si="1"/>
        <v>28.8</v>
      </c>
      <c r="E15" s="113">
        <v>10</v>
      </c>
      <c r="F15" s="182">
        <f t="shared" si="2"/>
        <v>8.1333333333333329</v>
      </c>
      <c r="G15" s="182">
        <f t="shared" si="3"/>
        <v>8.8333333333333339</v>
      </c>
      <c r="J15" s="521"/>
      <c r="K15" s="116" t="s">
        <v>170</v>
      </c>
      <c r="L15" s="182">
        <v>8.3000000000000007</v>
      </c>
      <c r="M15" s="182">
        <v>29.3</v>
      </c>
      <c r="N15" s="182">
        <v>8.4</v>
      </c>
      <c r="O15" s="182">
        <v>8.9</v>
      </c>
      <c r="Q15" s="520"/>
      <c r="R15" s="520"/>
      <c r="S15" s="520"/>
    </row>
    <row r="16" spans="1:19">
      <c r="A16" s="116" t="s">
        <v>171</v>
      </c>
      <c r="B16" s="113">
        <v>10</v>
      </c>
      <c r="C16" s="182">
        <f t="shared" si="0"/>
        <v>8.1333333333333329</v>
      </c>
      <c r="D16" s="182">
        <f t="shared" si="1"/>
        <v>65.166666666666671</v>
      </c>
      <c r="E16" s="113">
        <v>10</v>
      </c>
      <c r="F16" s="182">
        <f t="shared" si="2"/>
        <v>8.1</v>
      </c>
      <c r="G16" s="182">
        <f t="shared" si="3"/>
        <v>9.3000000000000007</v>
      </c>
      <c r="J16" s="521"/>
      <c r="K16" s="116" t="s">
        <v>171</v>
      </c>
      <c r="L16" s="182">
        <v>7.5</v>
      </c>
      <c r="M16" s="182">
        <v>59.9</v>
      </c>
      <c r="N16" s="182">
        <v>7.5</v>
      </c>
      <c r="O16" s="182">
        <v>8.9</v>
      </c>
      <c r="Q16" s="520"/>
      <c r="R16" s="520"/>
      <c r="S16" s="520"/>
    </row>
    <row r="17" spans="1:17">
      <c r="A17" s="116" t="s">
        <v>172</v>
      </c>
      <c r="B17" s="113">
        <v>10</v>
      </c>
      <c r="C17" s="182">
        <f>AVERAGE(L17,L32,L47)</f>
        <v>0</v>
      </c>
      <c r="D17" s="182">
        <f>AVERAGE(M17,M32,M47)</f>
        <v>0</v>
      </c>
      <c r="E17" s="113">
        <v>10</v>
      </c>
      <c r="F17" s="182">
        <f>AVERAGE(N17,N32,N47)</f>
        <v>0</v>
      </c>
      <c r="G17" s="182">
        <f>AVERAGE(O17,O32,O47)</f>
        <v>0</v>
      </c>
      <c r="J17" s="521"/>
      <c r="K17" s="116" t="s">
        <v>172</v>
      </c>
      <c r="L17" s="182">
        <v>0</v>
      </c>
      <c r="M17" s="182">
        <v>0</v>
      </c>
      <c r="N17" s="182">
        <v>0</v>
      </c>
      <c r="O17" s="182">
        <v>0</v>
      </c>
      <c r="Q17" s="220"/>
    </row>
    <row r="18" spans="1:17">
      <c r="A18" s="116" t="s">
        <v>173</v>
      </c>
      <c r="B18" s="113">
        <v>10</v>
      </c>
      <c r="C18" s="182">
        <f>AVERAGE(L18,L33,L48)</f>
        <v>0</v>
      </c>
      <c r="D18" s="182">
        <f>AVERAGE(M18,M33,M48)</f>
        <v>0</v>
      </c>
      <c r="E18" s="113">
        <v>10</v>
      </c>
      <c r="F18" s="182">
        <f>AVERAGE(N18,N33,N48)</f>
        <v>0</v>
      </c>
      <c r="G18" s="182">
        <f>AVERAGE(O18,O33,O48)</f>
        <v>0</v>
      </c>
      <c r="J18" s="521"/>
      <c r="K18" s="116" t="s">
        <v>173</v>
      </c>
      <c r="L18" s="182">
        <v>0</v>
      </c>
      <c r="M18" s="182">
        <v>0</v>
      </c>
      <c r="N18" s="182">
        <v>0</v>
      </c>
      <c r="O18" s="182">
        <v>0</v>
      </c>
    </row>
    <row r="19" spans="1:17">
      <c r="J19" s="521"/>
      <c r="K19" s="112" t="s">
        <v>258</v>
      </c>
      <c r="L19" s="241">
        <f>AVERAGE(L7:L18)</f>
        <v>6.8416666666666659</v>
      </c>
      <c r="M19" s="241">
        <f>MAX(M7:M18)</f>
        <v>74.099999999999994</v>
      </c>
      <c r="N19" s="241">
        <f>AVERAGE(N7:N18)</f>
        <v>6.7416666666666671</v>
      </c>
      <c r="O19" s="241">
        <f>MAX(O7:O18)</f>
        <v>9.4</v>
      </c>
    </row>
    <row r="21" spans="1:17" ht="30">
      <c r="J21" s="111">
        <f>+A6</f>
        <v>2020</v>
      </c>
      <c r="K21" s="111" t="s">
        <v>256</v>
      </c>
      <c r="L21" s="117" t="s">
        <v>157</v>
      </c>
      <c r="M21" s="117" t="s">
        <v>158</v>
      </c>
      <c r="N21" s="117" t="s">
        <v>160</v>
      </c>
      <c r="O21" s="117" t="s">
        <v>161</v>
      </c>
    </row>
    <row r="22" spans="1:17">
      <c r="J22" s="521" t="s">
        <v>111</v>
      </c>
      <c r="K22" s="116" t="s">
        <v>162</v>
      </c>
      <c r="L22" s="182">
        <v>8.1999999999999993</v>
      </c>
      <c r="M22" s="182">
        <v>103.1</v>
      </c>
      <c r="N22" s="182">
        <v>8.1</v>
      </c>
      <c r="O22" s="182">
        <v>10.3</v>
      </c>
    </row>
    <row r="23" spans="1:17">
      <c r="J23" s="521"/>
      <c r="K23" s="116" t="s">
        <v>163</v>
      </c>
      <c r="L23" s="182">
        <v>8.1</v>
      </c>
      <c r="M23" s="182">
        <v>52.7</v>
      </c>
      <c r="N23" s="182">
        <v>7.9</v>
      </c>
      <c r="O23" s="182">
        <v>9</v>
      </c>
    </row>
    <row r="24" spans="1:17">
      <c r="J24" s="521"/>
      <c r="K24" s="116" t="s">
        <v>164</v>
      </c>
      <c r="L24" s="182">
        <v>8.1</v>
      </c>
      <c r="M24" s="182">
        <v>281.2</v>
      </c>
      <c r="N24" s="182">
        <v>8.1</v>
      </c>
      <c r="O24" s="182">
        <v>15.3</v>
      </c>
    </row>
    <row r="25" spans="1:17">
      <c r="J25" s="521"/>
      <c r="K25" s="116" t="s">
        <v>165</v>
      </c>
      <c r="L25" s="182">
        <v>8.1</v>
      </c>
      <c r="M25" s="182">
        <v>19.399999999999999</v>
      </c>
      <c r="N25" s="182">
        <v>8</v>
      </c>
      <c r="O25" s="182">
        <v>8.4</v>
      </c>
    </row>
    <row r="26" spans="1:17">
      <c r="J26" s="521"/>
      <c r="K26" s="116" t="s">
        <v>166</v>
      </c>
      <c r="L26" s="182">
        <v>8.1</v>
      </c>
      <c r="M26" s="182">
        <v>29.6</v>
      </c>
      <c r="N26" s="182">
        <v>8.1</v>
      </c>
      <c r="O26" s="182">
        <v>8.5</v>
      </c>
    </row>
    <row r="27" spans="1:17">
      <c r="J27" s="521"/>
      <c r="K27" s="116" t="s">
        <v>167</v>
      </c>
      <c r="L27" s="182">
        <v>8.3000000000000007</v>
      </c>
      <c r="M27" s="182">
        <v>14.3</v>
      </c>
      <c r="N27" s="182">
        <v>8.1999999999999993</v>
      </c>
      <c r="O27" s="182">
        <v>8.6</v>
      </c>
    </row>
    <row r="28" spans="1:17">
      <c r="J28" s="521"/>
      <c r="K28" s="116" t="s">
        <v>168</v>
      </c>
      <c r="L28" s="182">
        <v>8.5</v>
      </c>
      <c r="M28" s="182">
        <v>43.4</v>
      </c>
      <c r="N28" s="182">
        <v>8.5</v>
      </c>
      <c r="O28" s="182">
        <v>9.8000000000000007</v>
      </c>
    </row>
    <row r="29" spans="1:17">
      <c r="J29" s="521"/>
      <c r="K29" s="116" t="s">
        <v>169</v>
      </c>
      <c r="L29" s="182">
        <v>8.5</v>
      </c>
      <c r="M29" s="182">
        <v>10.8</v>
      </c>
      <c r="N29" s="182">
        <v>8.1</v>
      </c>
      <c r="O29" s="182">
        <v>8.6</v>
      </c>
    </row>
    <row r="30" spans="1:17">
      <c r="J30" s="521"/>
      <c r="K30" s="116" t="s">
        <v>170</v>
      </c>
      <c r="L30" s="182">
        <v>8.1</v>
      </c>
      <c r="M30" s="182">
        <v>20.5</v>
      </c>
      <c r="N30" s="182">
        <v>7.9</v>
      </c>
      <c r="O30" s="182">
        <v>8.6</v>
      </c>
    </row>
    <row r="31" spans="1:17">
      <c r="J31" s="521"/>
      <c r="K31" s="116" t="s">
        <v>171</v>
      </c>
      <c r="L31" s="182">
        <v>8.5</v>
      </c>
      <c r="M31" s="182">
        <v>46</v>
      </c>
      <c r="N31" s="182">
        <v>8.4</v>
      </c>
      <c r="O31" s="182">
        <v>9.3000000000000007</v>
      </c>
    </row>
    <row r="32" spans="1:17">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6.875</v>
      </c>
      <c r="M34" s="241">
        <f>MAX(M22:M33)</f>
        <v>281.2</v>
      </c>
      <c r="N34" s="241">
        <f>AVERAGE(N22:N33)</f>
        <v>6.7750000000000012</v>
      </c>
      <c r="O34" s="241">
        <f>MAX(O22:O33)</f>
        <v>15.3</v>
      </c>
    </row>
    <row r="36" spans="1:15" ht="30">
      <c r="J36" s="111">
        <f>+A6</f>
        <v>2020</v>
      </c>
      <c r="K36" s="111" t="s">
        <v>256</v>
      </c>
      <c r="L36" s="117" t="s">
        <v>157</v>
      </c>
      <c r="M36" s="117" t="s">
        <v>158</v>
      </c>
      <c r="N36" s="117" t="s">
        <v>160</v>
      </c>
      <c r="O36" s="117" t="s">
        <v>161</v>
      </c>
    </row>
    <row r="37" spans="1:15">
      <c r="J37" s="521" t="s">
        <v>112</v>
      </c>
      <c r="K37" s="116" t="s">
        <v>162</v>
      </c>
      <c r="L37" s="182">
        <v>8.1999999999999993</v>
      </c>
      <c r="M37" s="182">
        <v>38.299999999999997</v>
      </c>
      <c r="N37" s="182">
        <v>8.1</v>
      </c>
      <c r="O37" s="182">
        <v>9</v>
      </c>
    </row>
    <row r="38" spans="1:15">
      <c r="J38" s="521"/>
      <c r="K38" s="116" t="s">
        <v>163</v>
      </c>
      <c r="L38" s="182">
        <v>8.3000000000000007</v>
      </c>
      <c r="M38" s="182">
        <v>32.4</v>
      </c>
      <c r="N38" s="182">
        <v>8.3000000000000007</v>
      </c>
      <c r="O38" s="182">
        <v>9.8000000000000007</v>
      </c>
    </row>
    <row r="39" spans="1:15">
      <c r="J39" s="521"/>
      <c r="K39" s="116" t="s">
        <v>164</v>
      </c>
      <c r="L39" s="182">
        <v>8.4</v>
      </c>
      <c r="M39" s="182">
        <v>143.5</v>
      </c>
      <c r="N39" s="182">
        <v>8.4</v>
      </c>
      <c r="O39" s="182">
        <v>13.4</v>
      </c>
    </row>
    <row r="40" spans="1:15">
      <c r="J40" s="521"/>
      <c r="K40" s="116" t="s">
        <v>165</v>
      </c>
      <c r="L40" s="182">
        <v>8.4</v>
      </c>
      <c r="M40" s="182">
        <v>53.3</v>
      </c>
      <c r="N40" s="182">
        <v>8.3000000000000007</v>
      </c>
      <c r="O40" s="182">
        <v>9.9</v>
      </c>
    </row>
    <row r="41" spans="1:15">
      <c r="J41" s="521"/>
      <c r="K41" s="116" t="s">
        <v>166</v>
      </c>
      <c r="L41" s="182">
        <v>8.3000000000000007</v>
      </c>
      <c r="M41" s="182">
        <v>29.1</v>
      </c>
      <c r="N41" s="182">
        <v>8.3000000000000007</v>
      </c>
      <c r="O41" s="182">
        <v>8.8000000000000007</v>
      </c>
    </row>
    <row r="42" spans="1:15">
      <c r="J42" s="521"/>
      <c r="K42" s="116" t="s">
        <v>167</v>
      </c>
      <c r="L42" s="182">
        <v>8.4</v>
      </c>
      <c r="M42" s="182">
        <v>41.9</v>
      </c>
      <c r="N42" s="182">
        <v>8.3000000000000007</v>
      </c>
      <c r="O42" s="182">
        <v>9.5</v>
      </c>
    </row>
    <row r="43" spans="1:15">
      <c r="J43" s="521"/>
      <c r="K43" s="116" t="s">
        <v>168</v>
      </c>
      <c r="L43" s="182">
        <v>7.8</v>
      </c>
      <c r="M43" s="182">
        <v>13.7</v>
      </c>
      <c r="N43" s="182">
        <v>7.2</v>
      </c>
      <c r="O43" s="182">
        <v>8.5</v>
      </c>
    </row>
    <row r="44" spans="1:15">
      <c r="J44" s="521"/>
      <c r="K44" s="116" t="s">
        <v>169</v>
      </c>
      <c r="L44" s="182">
        <v>8.3000000000000007</v>
      </c>
      <c r="M44" s="182">
        <v>17.8</v>
      </c>
      <c r="N44" s="182">
        <v>8.1999999999999993</v>
      </c>
      <c r="O44" s="182">
        <v>8.6</v>
      </c>
    </row>
    <row r="45" spans="1:15">
      <c r="J45" s="521"/>
      <c r="K45" s="116" t="s">
        <v>170</v>
      </c>
      <c r="L45" s="182">
        <v>8.1999999999999993</v>
      </c>
      <c r="M45" s="182">
        <v>36.6</v>
      </c>
      <c r="N45" s="182">
        <v>8.1</v>
      </c>
      <c r="O45" s="182">
        <v>9</v>
      </c>
    </row>
    <row r="46" spans="1:15">
      <c r="J46" s="521"/>
      <c r="K46" s="116" t="s">
        <v>171</v>
      </c>
      <c r="L46" s="182">
        <v>8.4</v>
      </c>
      <c r="M46" s="182">
        <v>89.6</v>
      </c>
      <c r="N46" s="182">
        <v>8.4</v>
      </c>
      <c r="O46" s="182">
        <v>9.6999999999999993</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c r="B49" s="525"/>
      <c r="C49" s="525"/>
      <c r="D49" s="525"/>
      <c r="E49" s="525"/>
      <c r="F49" s="525"/>
      <c r="G49" s="526"/>
      <c r="J49" s="521"/>
      <c r="K49" s="112" t="s">
        <v>258</v>
      </c>
      <c r="L49" s="241">
        <f>AVERAGE(L37:L48)</f>
        <v>6.8916666666666666</v>
      </c>
      <c r="M49" s="241">
        <f>MAX(M37:M48)</f>
        <v>143.5</v>
      </c>
      <c r="N49" s="241">
        <f>AVERAGE(N37:N48)</f>
        <v>6.8</v>
      </c>
      <c r="O49" s="241">
        <f>MAX(O37:O48)</f>
        <v>13.4</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J54" s="521"/>
      <c r="K54" s="116" t="s">
        <v>164</v>
      </c>
      <c r="L54" s="114"/>
      <c r="M54" s="114"/>
      <c r="N54" s="114"/>
      <c r="O54" s="114"/>
    </row>
    <row r="55" spans="1:15">
      <c r="J55" s="521"/>
      <c r="K55" s="116" t="s">
        <v>165</v>
      </c>
      <c r="L55" s="114"/>
      <c r="M55" s="114"/>
      <c r="N55" s="114"/>
      <c r="O55" s="114"/>
    </row>
    <row r="56" spans="1:15">
      <c r="B56" s="576"/>
      <c r="C56" s="576"/>
      <c r="J56" s="521"/>
      <c r="K56" s="116" t="s">
        <v>166</v>
      </c>
      <c r="L56" s="114"/>
      <c r="M56" s="114"/>
      <c r="N56" s="114"/>
      <c r="O56" s="114"/>
    </row>
    <row r="57" spans="1:15">
      <c r="B57" s="576"/>
      <c r="C57" s="576"/>
      <c r="J57" s="521"/>
      <c r="K57" s="116" t="s">
        <v>167</v>
      </c>
      <c r="L57" s="114"/>
      <c r="M57" s="114"/>
      <c r="N57" s="114"/>
      <c r="O57" s="114"/>
    </row>
    <row r="58" spans="1:15" ht="15" thickBot="1">
      <c r="A58" s="3" t="s">
        <v>473</v>
      </c>
      <c r="B58" s="577"/>
      <c r="C58" s="577"/>
      <c r="E58" s="67" t="s">
        <v>472</v>
      </c>
      <c r="F58" s="251">
        <v>44263</v>
      </c>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13:S16"/>
    <mergeCell ref="J52:J64"/>
    <mergeCell ref="J67:J79"/>
    <mergeCell ref="J5:O5"/>
    <mergeCell ref="B5:D5"/>
    <mergeCell ref="E5:G5"/>
    <mergeCell ref="A49:G52"/>
    <mergeCell ref="A48:G48"/>
    <mergeCell ref="J7:J19"/>
    <mergeCell ref="J22:J34"/>
    <mergeCell ref="J37:J49"/>
    <mergeCell ref="Q4:S8"/>
    <mergeCell ref="Q10:S12"/>
    <mergeCell ref="B58:C58"/>
  </mergeCells>
  <pageMargins left="0.7" right="0.7" top="0.75" bottom="0.75" header="0.3" footer="0.3"/>
  <pageSetup paperSize="9" scale="77" fitToHeight="0" orientation="portrait" r:id="rId1"/>
  <headerFooter scaleWithDoc="0">
    <oddFooter>&amp;C&amp;"Arial,Regular"Page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pageSetUpPr fitToPage="1"/>
  </sheetPr>
  <dimension ref="A1:S79"/>
  <sheetViews>
    <sheetView showGridLines="0" zoomScaleNormal="100" workbookViewId="0">
      <selection activeCell="B55" sqref="B55:C57"/>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2"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c r="F1" s="2"/>
      <c r="G1" s="2"/>
    </row>
    <row r="3" spans="1:19" ht="15">
      <c r="A3" s="110" t="s">
        <v>259</v>
      </c>
      <c r="D3" s="131" t="s">
        <v>294</v>
      </c>
      <c r="G3" s="135" t="s">
        <v>301</v>
      </c>
      <c r="J3" s="11" t="str">
        <f>+A3</f>
        <v>Monitoring of Sulphur dioxide emissions</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365</v>
      </c>
      <c r="C6" s="104" t="s">
        <v>157</v>
      </c>
      <c r="D6" s="104" t="s">
        <v>313</v>
      </c>
      <c r="E6" s="104" t="s">
        <v>174</v>
      </c>
      <c r="F6" s="104" t="s">
        <v>160</v>
      </c>
      <c r="G6" s="104" t="s">
        <v>314</v>
      </c>
      <c r="H6" s="109"/>
      <c r="J6" s="111">
        <f>+A6</f>
        <v>2020</v>
      </c>
      <c r="K6" s="111" t="s">
        <v>256</v>
      </c>
      <c r="L6" s="117" t="s">
        <v>157</v>
      </c>
      <c r="M6" s="117" t="s">
        <v>158</v>
      </c>
      <c r="N6" s="117" t="s">
        <v>160</v>
      </c>
      <c r="O6" s="117" t="s">
        <v>161</v>
      </c>
      <c r="Q6" s="511"/>
      <c r="R6" s="511"/>
      <c r="S6" s="511"/>
    </row>
    <row r="7" spans="1:19">
      <c r="A7" s="116" t="s">
        <v>162</v>
      </c>
      <c r="B7" s="244">
        <v>50</v>
      </c>
      <c r="C7" s="182">
        <f t="shared" ref="C7:C18" si="0">AVERAGE(L7,L22,L37)</f>
        <v>2.4233333333333333</v>
      </c>
      <c r="D7" s="182">
        <f t="shared" ref="D7:D18" si="1">AVERAGE(M7,M22,M37)</f>
        <v>172.5</v>
      </c>
      <c r="E7" s="244">
        <v>50</v>
      </c>
      <c r="F7" s="182">
        <f t="shared" ref="F7:F18" si="2">AVERAGE(N7,N22,N37)</f>
        <v>2.1333333333333333</v>
      </c>
      <c r="G7" s="182">
        <f t="shared" ref="G7:G18" si="3">AVERAGE(O7,O22,O37)</f>
        <v>8</v>
      </c>
      <c r="J7" s="521" t="s">
        <v>110</v>
      </c>
      <c r="K7" s="116" t="s">
        <v>162</v>
      </c>
      <c r="L7" s="182">
        <v>1.8</v>
      </c>
      <c r="M7" s="182">
        <v>15.4</v>
      </c>
      <c r="N7" s="182">
        <v>1.7</v>
      </c>
      <c r="O7" s="182">
        <v>2.6</v>
      </c>
      <c r="Q7" s="511"/>
      <c r="R7" s="511"/>
      <c r="S7" s="511"/>
    </row>
    <row r="8" spans="1:19">
      <c r="A8" s="116" t="s">
        <v>163</v>
      </c>
      <c r="B8" s="244">
        <v>50</v>
      </c>
      <c r="C8" s="182">
        <f t="shared" si="0"/>
        <v>2.4333333333333336</v>
      </c>
      <c r="D8" s="182">
        <f t="shared" si="1"/>
        <v>134.93333333333334</v>
      </c>
      <c r="E8" s="244">
        <v>50</v>
      </c>
      <c r="F8" s="182">
        <f t="shared" si="2"/>
        <v>2.3666666666666667</v>
      </c>
      <c r="G8" s="182">
        <f t="shared" si="3"/>
        <v>5.0333333333333332</v>
      </c>
      <c r="J8" s="521"/>
      <c r="K8" s="116" t="s">
        <v>163</v>
      </c>
      <c r="L8" s="182">
        <v>2.5</v>
      </c>
      <c r="M8" s="182">
        <v>153.69999999999999</v>
      </c>
      <c r="N8" s="182">
        <v>2.4</v>
      </c>
      <c r="O8" s="182">
        <v>5.6</v>
      </c>
      <c r="Q8" s="511"/>
      <c r="R8" s="511"/>
      <c r="S8" s="511"/>
    </row>
    <row r="9" spans="1:19" ht="15">
      <c r="A9" s="116" t="s">
        <v>164</v>
      </c>
      <c r="B9" s="244">
        <v>50</v>
      </c>
      <c r="C9" s="182">
        <f t="shared" si="0"/>
        <v>5.2333333333333334</v>
      </c>
      <c r="D9" s="182">
        <f t="shared" si="1"/>
        <v>411.86666666666662</v>
      </c>
      <c r="E9" s="244">
        <v>50</v>
      </c>
      <c r="F9" s="182">
        <f t="shared" si="2"/>
        <v>5.3999999999999995</v>
      </c>
      <c r="G9" s="182">
        <f t="shared" si="3"/>
        <v>30.633333333333336</v>
      </c>
      <c r="J9" s="521"/>
      <c r="K9" s="116" t="s">
        <v>164</v>
      </c>
      <c r="L9" s="182">
        <v>7.6</v>
      </c>
      <c r="M9" s="182">
        <v>880.8</v>
      </c>
      <c r="N9" s="182">
        <v>8</v>
      </c>
      <c r="O9" s="182">
        <v>70.900000000000006</v>
      </c>
      <c r="Q9" s="133" t="s">
        <v>300</v>
      </c>
    </row>
    <row r="10" spans="1:19" ht="14.25" customHeight="1">
      <c r="A10" s="116" t="s">
        <v>165</v>
      </c>
      <c r="B10" s="244">
        <v>50</v>
      </c>
      <c r="C10" s="182">
        <f t="shared" si="0"/>
        <v>4.7666666666666666</v>
      </c>
      <c r="D10" s="182">
        <f t="shared" si="1"/>
        <v>241.4</v>
      </c>
      <c r="E10" s="244">
        <v>50</v>
      </c>
      <c r="F10" s="182">
        <f t="shared" si="2"/>
        <v>4.7333333333333334</v>
      </c>
      <c r="G10" s="182">
        <f t="shared" si="3"/>
        <v>10.133333333333335</v>
      </c>
      <c r="J10" s="521"/>
      <c r="K10" s="116" t="s">
        <v>165</v>
      </c>
      <c r="L10" s="182">
        <v>4.5</v>
      </c>
      <c r="M10" s="182">
        <v>119.7</v>
      </c>
      <c r="N10" s="182">
        <v>4.5</v>
      </c>
      <c r="O10" s="182">
        <v>6.8</v>
      </c>
      <c r="Q10" s="520" t="s">
        <v>320</v>
      </c>
      <c r="R10" s="520"/>
      <c r="S10" s="520"/>
    </row>
    <row r="11" spans="1:19">
      <c r="A11" s="116" t="s">
        <v>166</v>
      </c>
      <c r="B11" s="244">
        <v>50</v>
      </c>
      <c r="C11" s="182">
        <f t="shared" si="0"/>
        <v>4.3</v>
      </c>
      <c r="D11" s="182">
        <f t="shared" si="1"/>
        <v>154.06666666666669</v>
      </c>
      <c r="E11" s="244">
        <v>50</v>
      </c>
      <c r="F11" s="182">
        <f t="shared" si="2"/>
        <v>4.3</v>
      </c>
      <c r="G11" s="182">
        <f t="shared" si="3"/>
        <v>8.6666666666666661</v>
      </c>
      <c r="J11" s="521"/>
      <c r="K11" s="116" t="s">
        <v>166</v>
      </c>
      <c r="L11" s="182">
        <v>4.2</v>
      </c>
      <c r="M11" s="182">
        <v>283</v>
      </c>
      <c r="N11" s="182">
        <v>4.2</v>
      </c>
      <c r="O11" s="182">
        <v>10.7</v>
      </c>
      <c r="Q11" s="520"/>
      <c r="R11" s="520"/>
      <c r="S11" s="520"/>
    </row>
    <row r="12" spans="1:19">
      <c r="A12" s="116" t="s">
        <v>167</v>
      </c>
      <c r="B12" s="244">
        <v>50</v>
      </c>
      <c r="C12" s="182">
        <f t="shared" si="0"/>
        <v>4.4333333333333336</v>
      </c>
      <c r="D12" s="182">
        <f t="shared" si="1"/>
        <v>187.66666666666663</v>
      </c>
      <c r="E12" s="244">
        <v>50</v>
      </c>
      <c r="F12" s="182">
        <f t="shared" si="2"/>
        <v>4.4333333333333336</v>
      </c>
      <c r="G12" s="182">
        <f t="shared" si="3"/>
        <v>10.733333333333334</v>
      </c>
      <c r="J12" s="521"/>
      <c r="K12" s="116" t="s">
        <v>167</v>
      </c>
      <c r="L12" s="182">
        <v>4.5</v>
      </c>
      <c r="M12" s="182">
        <v>526.79999999999995</v>
      </c>
      <c r="N12" s="182">
        <v>4.5999999999999996</v>
      </c>
      <c r="O12" s="182">
        <v>21.5</v>
      </c>
      <c r="Q12" s="520"/>
      <c r="R12" s="520"/>
      <c r="S12" s="520"/>
    </row>
    <row r="13" spans="1:19" ht="14.25" customHeight="1">
      <c r="A13" s="116" t="s">
        <v>168</v>
      </c>
      <c r="B13" s="244">
        <v>50</v>
      </c>
      <c r="C13" s="182">
        <f t="shared" si="0"/>
        <v>5.833333333333333</v>
      </c>
      <c r="D13" s="182">
        <f t="shared" si="1"/>
        <v>137.93333333333334</v>
      </c>
      <c r="E13" s="244">
        <v>50</v>
      </c>
      <c r="F13" s="182">
        <f t="shared" si="2"/>
        <v>5.666666666666667</v>
      </c>
      <c r="G13" s="182">
        <f t="shared" si="3"/>
        <v>9.8666666666666671</v>
      </c>
      <c r="J13" s="521"/>
      <c r="K13" s="116" t="s">
        <v>168</v>
      </c>
      <c r="L13" s="182">
        <v>5.9</v>
      </c>
      <c r="M13" s="182">
        <v>214.9</v>
      </c>
      <c r="N13" s="182">
        <v>5.6</v>
      </c>
      <c r="O13" s="182">
        <v>10.6</v>
      </c>
      <c r="Q13" s="520" t="s">
        <v>326</v>
      </c>
      <c r="R13" s="520"/>
      <c r="S13" s="520"/>
    </row>
    <row r="14" spans="1:19">
      <c r="A14" s="116" t="s">
        <v>169</v>
      </c>
      <c r="B14" s="244">
        <v>50</v>
      </c>
      <c r="C14" s="182">
        <f t="shared" si="0"/>
        <v>6.9333333333333336</v>
      </c>
      <c r="D14" s="182">
        <f t="shared" si="1"/>
        <v>12.066666666666665</v>
      </c>
      <c r="E14" s="244">
        <v>50</v>
      </c>
      <c r="F14" s="182">
        <f t="shared" si="2"/>
        <v>6.7</v>
      </c>
      <c r="G14" s="182">
        <f t="shared" si="3"/>
        <v>8.1666666666666661</v>
      </c>
      <c r="J14" s="521"/>
      <c r="K14" s="116" t="s">
        <v>169</v>
      </c>
      <c r="L14" s="182">
        <v>7.2</v>
      </c>
      <c r="M14" s="182">
        <v>11.6</v>
      </c>
      <c r="N14" s="182">
        <v>7</v>
      </c>
      <c r="O14" s="182">
        <v>8</v>
      </c>
      <c r="Q14" s="520"/>
      <c r="R14" s="520"/>
      <c r="S14" s="520"/>
    </row>
    <row r="15" spans="1:19">
      <c r="A15" s="116" t="s">
        <v>170</v>
      </c>
      <c r="B15" s="244">
        <v>50</v>
      </c>
      <c r="C15" s="182">
        <f t="shared" si="0"/>
        <v>4.0666666666666664</v>
      </c>
      <c r="D15" s="182">
        <f t="shared" si="1"/>
        <v>60.06666666666667</v>
      </c>
      <c r="E15" s="244">
        <v>50</v>
      </c>
      <c r="F15" s="182">
        <f t="shared" si="2"/>
        <v>4</v>
      </c>
      <c r="G15" s="182">
        <f t="shared" si="3"/>
        <v>5.9666666666666659</v>
      </c>
      <c r="J15" s="521"/>
      <c r="K15" s="116" t="s">
        <v>170</v>
      </c>
      <c r="L15" s="182">
        <v>3.6</v>
      </c>
      <c r="M15" s="182">
        <v>157.5</v>
      </c>
      <c r="N15" s="182">
        <v>3.5</v>
      </c>
      <c r="O15" s="182">
        <v>6.6</v>
      </c>
      <c r="Q15" s="520"/>
      <c r="R15" s="520"/>
      <c r="S15" s="520"/>
    </row>
    <row r="16" spans="1:19">
      <c r="A16" s="116" t="s">
        <v>171</v>
      </c>
      <c r="B16" s="244">
        <v>50</v>
      </c>
      <c r="C16" s="182">
        <f t="shared" si="0"/>
        <v>3.7333333333333329</v>
      </c>
      <c r="D16" s="182">
        <f t="shared" si="1"/>
        <v>145.73333333333332</v>
      </c>
      <c r="E16" s="244">
        <v>50</v>
      </c>
      <c r="F16" s="182">
        <f t="shared" si="2"/>
        <v>3.6999999999999997</v>
      </c>
      <c r="G16" s="182">
        <f t="shared" si="3"/>
        <v>7.1000000000000005</v>
      </c>
      <c r="J16" s="521"/>
      <c r="K16" s="116" t="s">
        <v>171</v>
      </c>
      <c r="L16" s="182">
        <v>3.6</v>
      </c>
      <c r="M16" s="182">
        <v>413.7</v>
      </c>
      <c r="N16" s="182">
        <v>3.6</v>
      </c>
      <c r="O16" s="182">
        <v>12.4</v>
      </c>
      <c r="Q16" s="520"/>
      <c r="R16" s="520"/>
      <c r="S16" s="520"/>
    </row>
    <row r="17" spans="1:15">
      <c r="A17" s="116" t="s">
        <v>172</v>
      </c>
      <c r="B17" s="244">
        <v>50</v>
      </c>
      <c r="C17" s="182">
        <f t="shared" si="0"/>
        <v>0</v>
      </c>
      <c r="D17" s="182">
        <f t="shared" si="1"/>
        <v>0</v>
      </c>
      <c r="E17" s="244">
        <v>50</v>
      </c>
      <c r="F17" s="182">
        <f t="shared" si="2"/>
        <v>0</v>
      </c>
      <c r="G17" s="182">
        <f t="shared" si="3"/>
        <v>0</v>
      </c>
      <c r="J17" s="521"/>
      <c r="K17" s="116" t="s">
        <v>172</v>
      </c>
      <c r="L17" s="182">
        <v>0</v>
      </c>
      <c r="M17" s="182">
        <v>0</v>
      </c>
      <c r="N17" s="182">
        <v>0</v>
      </c>
      <c r="O17" s="182">
        <v>0</v>
      </c>
    </row>
    <row r="18" spans="1:15">
      <c r="A18" s="116" t="s">
        <v>173</v>
      </c>
      <c r="B18" s="244">
        <v>50</v>
      </c>
      <c r="C18" s="182">
        <f t="shared" si="0"/>
        <v>0</v>
      </c>
      <c r="D18" s="182">
        <f t="shared" si="1"/>
        <v>0</v>
      </c>
      <c r="E18" s="244">
        <v>50</v>
      </c>
      <c r="F18" s="182">
        <f t="shared" si="2"/>
        <v>0</v>
      </c>
      <c r="G18" s="182">
        <f t="shared" si="3"/>
        <v>0</v>
      </c>
      <c r="J18" s="521"/>
      <c r="K18" s="116" t="s">
        <v>173</v>
      </c>
      <c r="L18" s="182">
        <v>0</v>
      </c>
      <c r="M18" s="182">
        <v>0</v>
      </c>
      <c r="N18" s="182">
        <v>0</v>
      </c>
      <c r="O18" s="182">
        <v>0</v>
      </c>
    </row>
    <row r="19" spans="1:15">
      <c r="J19" s="521"/>
      <c r="K19" s="112" t="s">
        <v>258</v>
      </c>
      <c r="L19" s="241">
        <f>AVERAGE(L7:L18)</f>
        <v>3.7833333333333337</v>
      </c>
      <c r="M19" s="241">
        <f>MAX(M7:M18)</f>
        <v>880.8</v>
      </c>
      <c r="N19" s="241">
        <f>AVERAGE(N7:N18)</f>
        <v>3.7583333333333333</v>
      </c>
      <c r="O19" s="241">
        <f>MAX(O7:O18)</f>
        <v>70.900000000000006</v>
      </c>
    </row>
    <row r="21" spans="1:15" ht="30">
      <c r="J21" s="111">
        <f>+A6</f>
        <v>2020</v>
      </c>
      <c r="K21" s="111" t="s">
        <v>256</v>
      </c>
      <c r="L21" s="117" t="s">
        <v>157</v>
      </c>
      <c r="M21" s="117" t="s">
        <v>158</v>
      </c>
      <c r="N21" s="117" t="s">
        <v>160</v>
      </c>
      <c r="O21" s="117" t="s">
        <v>161</v>
      </c>
    </row>
    <row r="22" spans="1:15">
      <c r="J22" s="521" t="s">
        <v>111</v>
      </c>
      <c r="K22" s="116" t="s">
        <v>162</v>
      </c>
      <c r="L22" s="182">
        <v>2.87</v>
      </c>
      <c r="M22" s="182">
        <v>250.9</v>
      </c>
      <c r="N22" s="182">
        <v>2.6</v>
      </c>
      <c r="O22" s="182">
        <v>13</v>
      </c>
    </row>
    <row r="23" spans="1:15">
      <c r="J23" s="521"/>
      <c r="K23" s="116" t="s">
        <v>163</v>
      </c>
      <c r="L23" s="182">
        <v>2.4</v>
      </c>
      <c r="M23" s="182">
        <v>131.80000000000001</v>
      </c>
      <c r="N23" s="182">
        <v>2.2999999999999998</v>
      </c>
      <c r="O23" s="182">
        <v>4.9000000000000004</v>
      </c>
    </row>
    <row r="24" spans="1:15">
      <c r="J24" s="521"/>
      <c r="K24" s="116" t="s">
        <v>164</v>
      </c>
      <c r="L24" s="182">
        <v>4.2</v>
      </c>
      <c r="M24" s="182">
        <v>118.5</v>
      </c>
      <c r="N24" s="182">
        <v>4.3</v>
      </c>
      <c r="O24" s="182">
        <v>9.3000000000000007</v>
      </c>
    </row>
    <row r="25" spans="1:15">
      <c r="J25" s="521"/>
      <c r="K25" s="116" t="s">
        <v>165</v>
      </c>
      <c r="L25" s="182">
        <v>5.8</v>
      </c>
      <c r="M25" s="182">
        <v>106.9</v>
      </c>
      <c r="N25" s="182">
        <v>5.8</v>
      </c>
      <c r="O25" s="182">
        <v>9.8000000000000007</v>
      </c>
    </row>
    <row r="26" spans="1:15">
      <c r="J26" s="521"/>
      <c r="K26" s="116" t="s">
        <v>166</v>
      </c>
      <c r="L26" s="182">
        <v>5</v>
      </c>
      <c r="M26" s="182">
        <v>61.3</v>
      </c>
      <c r="N26" s="182">
        <v>5</v>
      </c>
      <c r="O26" s="182">
        <v>6.6</v>
      </c>
    </row>
    <row r="27" spans="1:15">
      <c r="J27" s="521"/>
      <c r="K27" s="116" t="s">
        <v>167</v>
      </c>
      <c r="L27" s="182">
        <v>5.0999999999999996</v>
      </c>
      <c r="M27" s="182">
        <v>21.9</v>
      </c>
      <c r="N27" s="182">
        <v>5</v>
      </c>
      <c r="O27" s="182">
        <v>5.5</v>
      </c>
    </row>
    <row r="28" spans="1:15">
      <c r="J28" s="521"/>
      <c r="K28" s="116" t="s">
        <v>168</v>
      </c>
      <c r="L28" s="182">
        <v>8.1</v>
      </c>
      <c r="M28" s="182">
        <v>189.9</v>
      </c>
      <c r="N28" s="182">
        <v>8</v>
      </c>
      <c r="O28" s="182">
        <v>13.1</v>
      </c>
    </row>
    <row r="29" spans="1:15">
      <c r="J29" s="521"/>
      <c r="K29" s="116" t="s">
        <v>169</v>
      </c>
      <c r="L29" s="182">
        <v>7.2</v>
      </c>
      <c r="M29" s="182">
        <v>9.6999999999999993</v>
      </c>
      <c r="N29" s="182">
        <v>6.8</v>
      </c>
      <c r="O29" s="182">
        <v>7.2</v>
      </c>
    </row>
    <row r="30" spans="1:15">
      <c r="J30" s="521"/>
      <c r="K30" s="116" t="s">
        <v>170</v>
      </c>
      <c r="L30" s="182">
        <v>4.5999999999999996</v>
      </c>
      <c r="M30" s="182">
        <v>8.8000000000000007</v>
      </c>
      <c r="N30" s="182">
        <v>4.5999999999999996</v>
      </c>
      <c r="O30" s="182">
        <v>5.9</v>
      </c>
    </row>
    <row r="31" spans="1:15">
      <c r="J31" s="521"/>
      <c r="K31" s="116" t="s">
        <v>171</v>
      </c>
      <c r="L31" s="182">
        <v>4.4000000000000004</v>
      </c>
      <c r="M31" s="182">
        <v>8.1</v>
      </c>
      <c r="N31" s="182">
        <v>4.4000000000000004</v>
      </c>
      <c r="O31" s="182">
        <v>5.0999999999999996</v>
      </c>
    </row>
    <row r="32" spans="1:15">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4.1391666666666671</v>
      </c>
      <c r="M34" s="241">
        <f>MAX(M22:M33)</f>
        <v>250.9</v>
      </c>
      <c r="N34" s="241">
        <f>AVERAGE(N22:N33)</f>
        <v>4.0666666666666664</v>
      </c>
      <c r="O34" s="241">
        <f>MAX(O22:O33)</f>
        <v>13.1</v>
      </c>
    </row>
    <row r="36" spans="1:15" ht="30">
      <c r="J36" s="111">
        <f>+A6</f>
        <v>2020</v>
      </c>
      <c r="K36" s="111" t="s">
        <v>256</v>
      </c>
      <c r="L36" s="117" t="s">
        <v>157</v>
      </c>
      <c r="M36" s="117" t="s">
        <v>158</v>
      </c>
      <c r="N36" s="117" t="s">
        <v>160</v>
      </c>
      <c r="O36" s="117" t="s">
        <v>161</v>
      </c>
    </row>
    <row r="37" spans="1:15">
      <c r="J37" s="521" t="s">
        <v>112</v>
      </c>
      <c r="K37" s="116" t="s">
        <v>162</v>
      </c>
      <c r="L37" s="182">
        <v>2.6</v>
      </c>
      <c r="M37" s="182">
        <v>251.2</v>
      </c>
      <c r="N37" s="182">
        <v>2.1</v>
      </c>
      <c r="O37" s="182">
        <v>8.4</v>
      </c>
    </row>
    <row r="38" spans="1:15">
      <c r="J38" s="521"/>
      <c r="K38" s="116" t="s">
        <v>163</v>
      </c>
      <c r="L38" s="182">
        <v>2.4</v>
      </c>
      <c r="M38" s="182">
        <v>119.3</v>
      </c>
      <c r="N38" s="182">
        <v>2.4</v>
      </c>
      <c r="O38" s="182">
        <v>4.5999999999999996</v>
      </c>
    </row>
    <row r="39" spans="1:15">
      <c r="J39" s="521"/>
      <c r="K39" s="116" t="s">
        <v>164</v>
      </c>
      <c r="L39" s="182">
        <v>3.9</v>
      </c>
      <c r="M39" s="182">
        <v>236.3</v>
      </c>
      <c r="N39" s="182">
        <v>3.9</v>
      </c>
      <c r="O39" s="182">
        <v>11.7</v>
      </c>
    </row>
    <row r="40" spans="1:15">
      <c r="J40" s="521"/>
      <c r="K40" s="116" t="s">
        <v>165</v>
      </c>
      <c r="L40" s="182">
        <v>4</v>
      </c>
      <c r="M40" s="182">
        <v>497.6</v>
      </c>
      <c r="N40" s="182">
        <v>3.9</v>
      </c>
      <c r="O40" s="182">
        <v>13.8</v>
      </c>
    </row>
    <row r="41" spans="1:15">
      <c r="J41" s="521"/>
      <c r="K41" s="116" t="s">
        <v>166</v>
      </c>
      <c r="L41" s="182">
        <v>3.7</v>
      </c>
      <c r="M41" s="182">
        <v>117.9</v>
      </c>
      <c r="N41" s="182">
        <v>3.7</v>
      </c>
      <c r="O41" s="182">
        <v>8.6999999999999993</v>
      </c>
    </row>
    <row r="42" spans="1:15">
      <c r="J42" s="521"/>
      <c r="K42" s="116" t="s">
        <v>167</v>
      </c>
      <c r="L42" s="182">
        <v>3.7</v>
      </c>
      <c r="M42" s="182">
        <v>14.3</v>
      </c>
      <c r="N42" s="182">
        <v>3.7</v>
      </c>
      <c r="O42" s="182">
        <v>5.2</v>
      </c>
    </row>
    <row r="43" spans="1:15">
      <c r="J43" s="521"/>
      <c r="K43" s="116" t="s">
        <v>168</v>
      </c>
      <c r="L43" s="182">
        <v>3.5</v>
      </c>
      <c r="M43" s="182">
        <v>9</v>
      </c>
      <c r="N43" s="182">
        <v>3.4</v>
      </c>
      <c r="O43" s="182">
        <v>5.9</v>
      </c>
    </row>
    <row r="44" spans="1:15">
      <c r="J44" s="521"/>
      <c r="K44" s="116" t="s">
        <v>169</v>
      </c>
      <c r="L44" s="182">
        <v>6.4</v>
      </c>
      <c r="M44" s="182">
        <v>14.9</v>
      </c>
      <c r="N44" s="182">
        <v>6.3</v>
      </c>
      <c r="O44" s="182">
        <v>9.3000000000000007</v>
      </c>
    </row>
    <row r="45" spans="1:15">
      <c r="J45" s="521"/>
      <c r="K45" s="116" t="s">
        <v>170</v>
      </c>
      <c r="L45" s="182">
        <v>4</v>
      </c>
      <c r="M45" s="182">
        <v>13.9</v>
      </c>
      <c r="N45" s="182">
        <v>3.9</v>
      </c>
      <c r="O45" s="182">
        <v>5.4</v>
      </c>
    </row>
    <row r="46" spans="1:15">
      <c r="J46" s="521"/>
      <c r="K46" s="116" t="s">
        <v>171</v>
      </c>
      <c r="L46" s="182">
        <v>3.2</v>
      </c>
      <c r="M46" s="182">
        <v>15.4</v>
      </c>
      <c r="N46" s="182">
        <v>3.1</v>
      </c>
      <c r="O46" s="182">
        <v>3.8</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c r="B49" s="525"/>
      <c r="C49" s="525"/>
      <c r="D49" s="525"/>
      <c r="E49" s="525"/>
      <c r="F49" s="525"/>
      <c r="G49" s="526"/>
      <c r="J49" s="521"/>
      <c r="K49" s="112" t="s">
        <v>258</v>
      </c>
      <c r="L49" s="241">
        <f>AVERAGE(L37:L48)</f>
        <v>3.1166666666666671</v>
      </c>
      <c r="M49" s="241">
        <f>MAX(M37:M48)</f>
        <v>497.6</v>
      </c>
      <c r="N49" s="241">
        <f>AVERAGE(N37:N48)</f>
        <v>3.0333333333333332</v>
      </c>
      <c r="O49" s="241">
        <f>MAX(O37:O48)</f>
        <v>13.8</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J54" s="521"/>
      <c r="K54" s="116" t="s">
        <v>164</v>
      </c>
      <c r="L54" s="114"/>
      <c r="M54" s="114"/>
      <c r="N54" s="114"/>
      <c r="O54" s="114"/>
    </row>
    <row r="55" spans="1:15">
      <c r="B55" s="576"/>
      <c r="C55" s="576"/>
      <c r="J55" s="521"/>
      <c r="K55" s="116" t="s">
        <v>165</v>
      </c>
      <c r="L55" s="114"/>
      <c r="M55" s="114"/>
      <c r="N55" s="114"/>
      <c r="O55" s="114"/>
    </row>
    <row r="56" spans="1:15">
      <c r="B56" s="576"/>
      <c r="C56" s="576"/>
      <c r="J56" s="521"/>
      <c r="K56" s="116" t="s">
        <v>166</v>
      </c>
      <c r="L56" s="114"/>
      <c r="M56" s="114"/>
      <c r="N56" s="114"/>
      <c r="O56" s="114"/>
    </row>
    <row r="57" spans="1:15" ht="15" thickBot="1">
      <c r="A57" s="3" t="s">
        <v>475</v>
      </c>
      <c r="B57" s="577"/>
      <c r="C57" s="577"/>
      <c r="E57" s="67" t="s">
        <v>474</v>
      </c>
      <c r="F57" s="251">
        <v>44263</v>
      </c>
      <c r="J57" s="521"/>
      <c r="K57" s="116" t="s">
        <v>167</v>
      </c>
      <c r="L57" s="114"/>
      <c r="M57" s="114"/>
      <c r="N57" s="114"/>
      <c r="O57" s="114"/>
    </row>
    <row r="58" spans="1:15">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4:S8"/>
    <mergeCell ref="Q10:S12"/>
    <mergeCell ref="Q13:S16"/>
    <mergeCell ref="J67:J79"/>
    <mergeCell ref="B5:D5"/>
    <mergeCell ref="E5:G5"/>
    <mergeCell ref="J5:O5"/>
    <mergeCell ref="J7:J19"/>
    <mergeCell ref="J22:J34"/>
    <mergeCell ref="J37:J49"/>
    <mergeCell ref="A48:G48"/>
    <mergeCell ref="A49:G52"/>
    <mergeCell ref="J52:J64"/>
    <mergeCell ref="B57:C57"/>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sheetPr>
  <dimension ref="A1:O65"/>
  <sheetViews>
    <sheetView showGridLines="0" topLeftCell="A31" zoomScaleNormal="100" workbookViewId="0">
      <selection activeCell="H38" sqref="H38"/>
    </sheetView>
  </sheetViews>
  <sheetFormatPr defaultColWidth="9.42578125" defaultRowHeight="15"/>
  <cols>
    <col min="1" max="1" width="9.42578125" style="2" customWidth="1"/>
    <col min="2" max="2" width="14.5703125" style="2" bestFit="1" customWidth="1"/>
    <col min="3" max="7" width="9.42578125" style="2"/>
    <col min="8" max="8" width="10.140625" style="2" bestFit="1" customWidth="1"/>
    <col min="9" max="9" width="9.42578125" style="2"/>
    <col min="10" max="10" width="11.5703125" style="2" customWidth="1"/>
    <col min="11" max="16384" width="9.42578125" style="2"/>
  </cols>
  <sheetData>
    <row r="1" spans="1:15">
      <c r="A1" s="2" t="str">
        <f>+'Cover Page'!$B$29</f>
        <v>Annual Performance Report 2020</v>
      </c>
      <c r="E1" s="2" t="str">
        <f>+'Cover Page'!$B$33</f>
        <v>Full Circle Generation Ltd</v>
      </c>
    </row>
    <row r="3" spans="1:15" ht="15.75">
      <c r="A3" s="99" t="s">
        <v>18</v>
      </c>
      <c r="B3" s="97"/>
      <c r="C3" s="97"/>
      <c r="D3" s="97"/>
      <c r="E3" s="97"/>
      <c r="F3" s="97"/>
      <c r="G3" s="97"/>
      <c r="H3" s="98"/>
      <c r="K3" s="129" t="s">
        <v>289</v>
      </c>
    </row>
    <row r="4" spans="1:15" ht="15.75">
      <c r="A4" s="5" t="s">
        <v>0</v>
      </c>
      <c r="B4" s="321" t="s">
        <v>1</v>
      </c>
      <c r="C4" s="321"/>
      <c r="D4" s="321"/>
      <c r="E4" s="321"/>
      <c r="F4" s="321"/>
      <c r="G4" s="321"/>
      <c r="H4" s="6" t="s">
        <v>2</v>
      </c>
      <c r="K4" s="127" t="s">
        <v>291</v>
      </c>
    </row>
    <row r="5" spans="1:15" ht="15.6" customHeight="1">
      <c r="A5" s="4"/>
      <c r="B5" s="320" t="s">
        <v>263</v>
      </c>
      <c r="C5" s="320"/>
      <c r="D5" s="320"/>
      <c r="E5" s="320"/>
      <c r="F5" s="320"/>
      <c r="G5" s="320"/>
      <c r="H5" s="4"/>
      <c r="K5" s="299" t="s">
        <v>292</v>
      </c>
      <c r="L5" s="299"/>
      <c r="M5" s="299"/>
      <c r="N5" s="299"/>
      <c r="O5" s="299"/>
    </row>
    <row r="6" spans="1:15">
      <c r="A6" s="4"/>
      <c r="B6" s="320" t="s">
        <v>25</v>
      </c>
      <c r="C6" s="320"/>
      <c r="D6" s="320"/>
      <c r="E6" s="320"/>
      <c r="F6" s="320"/>
      <c r="G6" s="320"/>
      <c r="H6" s="4"/>
      <c r="K6" s="299"/>
      <c r="L6" s="299"/>
      <c r="M6" s="299"/>
      <c r="N6" s="299"/>
      <c r="O6" s="299"/>
    </row>
    <row r="7" spans="1:15" ht="15.75" customHeight="1">
      <c r="A7" s="4"/>
      <c r="B7" s="320" t="s">
        <v>264</v>
      </c>
      <c r="C7" s="320"/>
      <c r="D7" s="320"/>
      <c r="E7" s="320"/>
      <c r="F7" s="320"/>
      <c r="G7" s="320"/>
      <c r="H7" s="4"/>
      <c r="K7" s="299"/>
      <c r="L7" s="299"/>
      <c r="M7" s="299"/>
      <c r="N7" s="299"/>
      <c r="O7" s="299"/>
    </row>
    <row r="8" spans="1:15">
      <c r="A8" s="4"/>
      <c r="B8" s="320" t="s">
        <v>265</v>
      </c>
      <c r="C8" s="320"/>
      <c r="D8" s="320"/>
      <c r="E8" s="320"/>
      <c r="F8" s="320"/>
      <c r="G8" s="320"/>
      <c r="H8" s="4"/>
      <c r="K8" s="299"/>
      <c r="L8" s="299"/>
      <c r="M8" s="299"/>
      <c r="N8" s="299"/>
      <c r="O8" s="299"/>
    </row>
    <row r="9" spans="1:15">
      <c r="A9" s="4"/>
      <c r="B9" s="320" t="s">
        <v>266</v>
      </c>
      <c r="C9" s="320"/>
      <c r="D9" s="320"/>
      <c r="E9" s="320"/>
      <c r="F9" s="320"/>
      <c r="G9" s="320"/>
      <c r="H9" s="4"/>
    </row>
    <row r="10" spans="1:15">
      <c r="A10" s="4"/>
      <c r="B10" s="320" t="s">
        <v>267</v>
      </c>
      <c r="C10" s="320"/>
      <c r="D10" s="320"/>
      <c r="E10" s="320"/>
      <c r="F10" s="320"/>
      <c r="G10" s="320"/>
      <c r="H10" s="4"/>
    </row>
    <row r="11" spans="1:15">
      <c r="A11" s="4"/>
      <c r="B11" s="320" t="s">
        <v>268</v>
      </c>
      <c r="C11" s="320"/>
      <c r="D11" s="320"/>
      <c r="E11" s="320"/>
      <c r="F11" s="320"/>
      <c r="G11" s="320"/>
      <c r="H11" s="4"/>
    </row>
    <row r="12" spans="1:15">
      <c r="A12" s="4"/>
      <c r="B12" s="320" t="s">
        <v>269</v>
      </c>
      <c r="C12" s="320"/>
      <c r="D12" s="320"/>
      <c r="E12" s="320"/>
      <c r="F12" s="320"/>
      <c r="G12" s="320"/>
      <c r="H12" s="4"/>
    </row>
    <row r="13" spans="1:15">
      <c r="A13" s="4"/>
      <c r="B13" s="320" t="s">
        <v>285</v>
      </c>
      <c r="C13" s="320"/>
      <c r="D13" s="320"/>
      <c r="E13" s="320"/>
      <c r="F13" s="320"/>
      <c r="G13" s="320"/>
      <c r="H13" s="4"/>
    </row>
    <row r="14" spans="1:15">
      <c r="A14" s="4"/>
      <c r="B14" s="320" t="s">
        <v>185</v>
      </c>
      <c r="C14" s="320"/>
      <c r="D14" s="320"/>
      <c r="E14" s="320"/>
      <c r="F14" s="320"/>
      <c r="G14" s="320"/>
      <c r="H14" s="4"/>
    </row>
    <row r="15" spans="1:15">
      <c r="A15" s="4"/>
      <c r="B15" s="320" t="s">
        <v>201</v>
      </c>
      <c r="C15" s="320"/>
      <c r="D15" s="320"/>
      <c r="E15" s="320"/>
      <c r="F15" s="320"/>
      <c r="G15" s="320"/>
      <c r="H15" s="4"/>
    </row>
    <row r="16" spans="1:15">
      <c r="A16" s="4"/>
      <c r="B16" s="320" t="s">
        <v>270</v>
      </c>
      <c r="C16" s="320"/>
      <c r="D16" s="320"/>
      <c r="E16" s="320"/>
      <c r="F16" s="320"/>
      <c r="G16" s="320"/>
      <c r="H16" s="4"/>
    </row>
    <row r="17" spans="1:8">
      <c r="A17" s="4"/>
      <c r="B17" s="320" t="s">
        <v>271</v>
      </c>
      <c r="C17" s="320"/>
      <c r="D17" s="320"/>
      <c r="E17" s="320"/>
      <c r="F17" s="320"/>
      <c r="G17" s="320"/>
      <c r="H17" s="4"/>
    </row>
    <row r="18" spans="1:8">
      <c r="A18" s="4"/>
      <c r="B18" s="320" t="s">
        <v>272</v>
      </c>
      <c r="C18" s="320"/>
      <c r="D18" s="320"/>
      <c r="E18" s="320"/>
      <c r="F18" s="320"/>
      <c r="G18" s="320"/>
      <c r="H18" s="4"/>
    </row>
    <row r="19" spans="1:8">
      <c r="A19" s="4"/>
      <c r="B19" s="320" t="s">
        <v>273</v>
      </c>
      <c r="C19" s="320"/>
      <c r="D19" s="320"/>
      <c r="E19" s="320"/>
      <c r="F19" s="320"/>
      <c r="G19" s="320"/>
      <c r="H19" s="4"/>
    </row>
    <row r="20" spans="1:8">
      <c r="A20" s="4"/>
      <c r="B20" s="320" t="s">
        <v>274</v>
      </c>
      <c r="C20" s="320"/>
      <c r="D20" s="320"/>
      <c r="E20" s="320"/>
      <c r="F20" s="320"/>
      <c r="G20" s="320"/>
      <c r="H20" s="4"/>
    </row>
    <row r="21" spans="1:8">
      <c r="A21" s="4"/>
      <c r="B21" s="320" t="s">
        <v>277</v>
      </c>
      <c r="C21" s="320"/>
      <c r="D21" s="320"/>
      <c r="E21" s="320"/>
      <c r="F21" s="320"/>
      <c r="G21" s="320"/>
      <c r="H21" s="4"/>
    </row>
    <row r="22" spans="1:8">
      <c r="A22" s="4"/>
      <c r="B22" s="312" t="s">
        <v>275</v>
      </c>
      <c r="C22" s="313"/>
      <c r="D22" s="313"/>
      <c r="E22" s="313"/>
      <c r="F22" s="313"/>
      <c r="G22" s="314"/>
      <c r="H22" s="4"/>
    </row>
    <row r="23" spans="1:8">
      <c r="A23" s="4"/>
      <c r="B23" s="312" t="s">
        <v>276</v>
      </c>
      <c r="C23" s="313"/>
      <c r="D23" s="313"/>
      <c r="E23" s="313"/>
      <c r="F23" s="313"/>
      <c r="G23" s="314"/>
      <c r="H23" s="4"/>
    </row>
    <row r="24" spans="1:8">
      <c r="A24" s="4"/>
      <c r="B24" s="315"/>
      <c r="C24" s="315"/>
      <c r="D24" s="315"/>
      <c r="E24" s="315"/>
      <c r="F24" s="315"/>
      <c r="G24" s="315"/>
      <c r="H24" s="4"/>
    </row>
    <row r="26" spans="1:8" ht="15.75">
      <c r="A26" s="96" t="s">
        <v>19</v>
      </c>
      <c r="B26" s="97"/>
      <c r="C26" s="97"/>
      <c r="D26" s="97"/>
      <c r="E26" s="97"/>
      <c r="F26" s="97"/>
      <c r="G26" s="97"/>
      <c r="H26" s="98"/>
    </row>
    <row r="27" spans="1:8">
      <c r="A27" s="12" t="s">
        <v>0</v>
      </c>
      <c r="B27" s="316" t="s">
        <v>3</v>
      </c>
      <c r="C27" s="316"/>
      <c r="D27" s="316"/>
      <c r="E27" s="316"/>
      <c r="F27" s="316"/>
      <c r="G27" s="316"/>
      <c r="H27" s="13" t="s">
        <v>4</v>
      </c>
    </row>
    <row r="28" spans="1:8">
      <c r="A28" s="14">
        <v>1</v>
      </c>
      <c r="B28" s="317" t="s">
        <v>405</v>
      </c>
      <c r="C28" s="318"/>
      <c r="D28" s="318"/>
      <c r="E28" s="318"/>
      <c r="F28" s="318"/>
      <c r="G28" s="318"/>
      <c r="H28" s="217">
        <v>44211</v>
      </c>
    </row>
    <row r="29" spans="1:8">
      <c r="A29" s="14">
        <v>2</v>
      </c>
      <c r="B29" s="317" t="s">
        <v>422</v>
      </c>
      <c r="C29" s="318"/>
      <c r="D29" s="318"/>
      <c r="E29" s="318"/>
      <c r="F29" s="318"/>
      <c r="G29" s="318"/>
      <c r="H29" s="217">
        <v>44258</v>
      </c>
    </row>
    <row r="30" spans="1:8">
      <c r="A30" s="14"/>
      <c r="B30" s="318"/>
      <c r="C30" s="318"/>
      <c r="D30" s="318"/>
      <c r="E30" s="318"/>
      <c r="F30" s="318"/>
      <c r="G30" s="318"/>
      <c r="H30" s="14"/>
    </row>
    <row r="31" spans="1:8">
      <c r="A31" s="14"/>
      <c r="B31" s="318"/>
      <c r="C31" s="318"/>
      <c r="D31" s="318"/>
      <c r="E31" s="318"/>
      <c r="F31" s="318"/>
      <c r="G31" s="318"/>
      <c r="H31" s="14"/>
    </row>
    <row r="32" spans="1:8">
      <c r="A32" s="14"/>
      <c r="B32" s="318"/>
      <c r="C32" s="318"/>
      <c r="D32" s="318"/>
      <c r="E32" s="318"/>
      <c r="F32" s="318"/>
      <c r="G32" s="318"/>
      <c r="H32" s="14"/>
    </row>
    <row r="34" spans="1:10" ht="14.25" customHeight="1">
      <c r="A34" s="96" t="s">
        <v>20</v>
      </c>
      <c r="B34" s="97"/>
      <c r="C34" s="97"/>
      <c r="D34" s="97"/>
      <c r="E34" s="97"/>
      <c r="F34" s="97"/>
      <c r="G34" s="97"/>
      <c r="H34" s="98"/>
    </row>
    <row r="35" spans="1:10">
      <c r="A35" s="17" t="s">
        <v>5</v>
      </c>
      <c r="B35" s="319" t="s">
        <v>6</v>
      </c>
      <c r="C35" s="319"/>
      <c r="D35" s="319"/>
      <c r="E35" s="319"/>
      <c r="F35" s="319"/>
      <c r="G35" s="319"/>
      <c r="H35" s="18" t="s">
        <v>7</v>
      </c>
    </row>
    <row r="36" spans="1:10">
      <c r="A36" s="19">
        <v>1</v>
      </c>
      <c r="B36" s="311" t="s">
        <v>420</v>
      </c>
      <c r="C36" s="301"/>
      <c r="D36" s="301"/>
      <c r="E36" s="301"/>
      <c r="F36" s="301"/>
      <c r="G36" s="301"/>
      <c r="H36" s="19"/>
    </row>
    <row r="37" spans="1:10">
      <c r="A37" s="19">
        <v>2</v>
      </c>
      <c r="B37" s="311" t="s">
        <v>421</v>
      </c>
      <c r="C37" s="301"/>
      <c r="D37" s="301"/>
      <c r="E37" s="301"/>
      <c r="F37" s="301"/>
      <c r="G37" s="301"/>
      <c r="H37" s="19"/>
    </row>
    <row r="38" spans="1:10">
      <c r="A38" s="19">
        <v>3</v>
      </c>
      <c r="B38" s="311" t="s">
        <v>456</v>
      </c>
      <c r="C38" s="301"/>
      <c r="D38" s="301"/>
      <c r="E38" s="301"/>
      <c r="F38" s="301"/>
      <c r="G38" s="301"/>
      <c r="H38" s="19"/>
    </row>
    <row r="39" spans="1:10">
      <c r="A39" s="19"/>
      <c r="B39" s="301"/>
      <c r="C39" s="301"/>
      <c r="D39" s="301"/>
      <c r="E39" s="301"/>
      <c r="F39" s="301"/>
      <c r="G39" s="301"/>
      <c r="H39" s="19"/>
    </row>
    <row r="40" spans="1:10">
      <c r="A40" s="19"/>
      <c r="B40" s="301"/>
      <c r="C40" s="301"/>
      <c r="D40" s="301"/>
      <c r="E40" s="301"/>
      <c r="F40" s="301"/>
      <c r="G40" s="301"/>
      <c r="H40" s="19"/>
    </row>
    <row r="41" spans="1:10">
      <c r="A41" s="19"/>
      <c r="B41" s="301"/>
      <c r="C41" s="301"/>
      <c r="D41" s="301"/>
      <c r="E41" s="301"/>
      <c r="F41" s="301"/>
      <c r="G41" s="301"/>
      <c r="H41" s="19"/>
    </row>
    <row r="42" spans="1:10">
      <c r="A42" s="19"/>
      <c r="B42" s="301"/>
      <c r="C42" s="301"/>
      <c r="D42" s="301"/>
      <c r="E42" s="301"/>
      <c r="F42" s="301"/>
      <c r="G42" s="301"/>
      <c r="H42" s="19"/>
    </row>
    <row r="44" spans="1:10" ht="15" customHeight="1">
      <c r="A44" s="302" t="s">
        <v>21</v>
      </c>
      <c r="B44" s="303"/>
      <c r="C44" s="303"/>
      <c r="D44" s="303"/>
      <c r="E44" s="303"/>
      <c r="F44" s="303"/>
      <c r="G44" s="303"/>
      <c r="H44" s="304"/>
      <c r="I44" s="221"/>
      <c r="J44" s="221"/>
    </row>
    <row r="45" spans="1:10">
      <c r="A45" s="305"/>
      <c r="B45" s="306"/>
      <c r="C45" s="306"/>
      <c r="D45" s="306"/>
      <c r="E45" s="306"/>
      <c r="F45" s="306"/>
      <c r="G45" s="306"/>
      <c r="H45" s="307"/>
      <c r="I45" s="221"/>
      <c r="J45" s="221"/>
    </row>
    <row r="46" spans="1:10">
      <c r="A46" s="305"/>
      <c r="B46" s="306"/>
      <c r="C46" s="306"/>
      <c r="D46" s="306"/>
      <c r="E46" s="306"/>
      <c r="F46" s="306"/>
      <c r="G46" s="306"/>
      <c r="H46" s="307"/>
      <c r="I46" s="221"/>
      <c r="J46" s="221"/>
    </row>
    <row r="47" spans="1:10">
      <c r="A47" s="308"/>
      <c r="B47" s="309"/>
      <c r="C47" s="309"/>
      <c r="D47" s="309"/>
      <c r="E47" s="309"/>
      <c r="F47" s="309"/>
      <c r="G47" s="309"/>
      <c r="H47" s="310"/>
      <c r="I47" s="221"/>
      <c r="J47" s="221"/>
    </row>
    <row r="65" spans="6:6">
      <c r="F65" s="3"/>
    </row>
  </sheetData>
  <mergeCells count="37">
    <mergeCell ref="K5:O8"/>
    <mergeCell ref="B9:G9"/>
    <mergeCell ref="B4:G4"/>
    <mergeCell ref="B5:G5"/>
    <mergeCell ref="B6:G6"/>
    <mergeCell ref="B7:G7"/>
    <mergeCell ref="B8:G8"/>
    <mergeCell ref="B21:G21"/>
    <mergeCell ref="B10:G10"/>
    <mergeCell ref="B11:G11"/>
    <mergeCell ref="B12:G12"/>
    <mergeCell ref="B13:G13"/>
    <mergeCell ref="B14:G14"/>
    <mergeCell ref="B15:G15"/>
    <mergeCell ref="B16:G16"/>
    <mergeCell ref="B17:G17"/>
    <mergeCell ref="B18:G18"/>
    <mergeCell ref="B19:G19"/>
    <mergeCell ref="B20:G20"/>
    <mergeCell ref="B29:G29"/>
    <mergeCell ref="B30:G30"/>
    <mergeCell ref="B31:G31"/>
    <mergeCell ref="B32:G32"/>
    <mergeCell ref="B35:G35"/>
    <mergeCell ref="B22:G22"/>
    <mergeCell ref="B23:G23"/>
    <mergeCell ref="B24:G24"/>
    <mergeCell ref="B27:G27"/>
    <mergeCell ref="B28:G28"/>
    <mergeCell ref="B40:G40"/>
    <mergeCell ref="B41:G41"/>
    <mergeCell ref="B42:G42"/>
    <mergeCell ref="A44:H47"/>
    <mergeCell ref="B36:G36"/>
    <mergeCell ref="B37:G37"/>
    <mergeCell ref="B38:G38"/>
    <mergeCell ref="B39:G39"/>
  </mergeCells>
  <pageMargins left="1.0899999999999999" right="0.7" top="0.75" bottom="0.75" header="0.3" footer="0.3"/>
  <pageSetup scale="80" orientation="portrait" r:id="rId1"/>
  <headerFooter scaleWithDoc="0">
    <oddFooter>&amp;C&amp;"Arial,Regular"Page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pageSetUpPr fitToPage="1"/>
  </sheetPr>
  <dimension ref="A1:S79"/>
  <sheetViews>
    <sheetView showGridLines="0" zoomScaleNormal="100" workbookViewId="0">
      <selection activeCell="B56" sqref="B56:C58"/>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1.5703125"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c r="F1" s="2"/>
    </row>
    <row r="3" spans="1:19" ht="15">
      <c r="A3" s="110" t="s">
        <v>260</v>
      </c>
      <c r="D3" s="131" t="s">
        <v>294</v>
      </c>
      <c r="G3" s="135" t="s">
        <v>301</v>
      </c>
      <c r="J3" s="11" t="str">
        <f>+A3</f>
        <v>Monitoring of Oxides of Nitrogen emissions</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362</v>
      </c>
      <c r="C6" s="104" t="s">
        <v>157</v>
      </c>
      <c r="D6" s="104" t="s">
        <v>313</v>
      </c>
      <c r="E6" s="104" t="s">
        <v>175</v>
      </c>
      <c r="F6" s="104" t="s">
        <v>160</v>
      </c>
      <c r="G6" s="104" t="s">
        <v>314</v>
      </c>
      <c r="H6" s="109"/>
      <c r="J6" s="111">
        <f>+A6</f>
        <v>2020</v>
      </c>
      <c r="K6" s="111" t="s">
        <v>256</v>
      </c>
      <c r="L6" s="117" t="s">
        <v>157</v>
      </c>
      <c r="M6" s="117" t="s">
        <v>158</v>
      </c>
      <c r="N6" s="117" t="s">
        <v>160</v>
      </c>
      <c r="O6" s="117" t="s">
        <v>161</v>
      </c>
      <c r="Q6" s="511"/>
      <c r="R6" s="511"/>
      <c r="S6" s="511"/>
    </row>
    <row r="7" spans="1:19">
      <c r="A7" s="116" t="s">
        <v>162</v>
      </c>
      <c r="B7" s="113">
        <v>200</v>
      </c>
      <c r="C7" s="182">
        <f t="shared" ref="C7:C18" si="0">AVERAGE(L7,L22,L37)</f>
        <v>87.7</v>
      </c>
      <c r="D7" s="182">
        <f t="shared" ref="D7:D18" si="1">AVERAGE(M7,M22,M37)</f>
        <v>195.56666666666669</v>
      </c>
      <c r="E7" s="113">
        <v>170</v>
      </c>
      <c r="F7" s="182">
        <f t="shared" ref="F7:F18" si="2">AVERAGE(N7,N22,N37)</f>
        <v>88.600000000000009</v>
      </c>
      <c r="G7" s="182">
        <f t="shared" ref="G7:G18" si="3">AVERAGE(O7,O22,O37)</f>
        <v>123.83333333333333</v>
      </c>
      <c r="J7" s="521" t="s">
        <v>110</v>
      </c>
      <c r="K7" s="116" t="s">
        <v>162</v>
      </c>
      <c r="L7" s="182">
        <v>91.5</v>
      </c>
      <c r="M7" s="182">
        <v>204</v>
      </c>
      <c r="N7" s="182">
        <v>94</v>
      </c>
      <c r="O7" s="182">
        <v>137.1</v>
      </c>
      <c r="Q7" s="511"/>
      <c r="R7" s="511"/>
      <c r="S7" s="511"/>
    </row>
    <row r="8" spans="1:19">
      <c r="A8" s="116" t="s">
        <v>163</v>
      </c>
      <c r="B8" s="113">
        <v>200</v>
      </c>
      <c r="C8" s="182">
        <f t="shared" si="0"/>
        <v>65.733333333333334</v>
      </c>
      <c r="D8" s="182">
        <f t="shared" si="1"/>
        <v>264.43333333333334</v>
      </c>
      <c r="E8" s="113">
        <v>170</v>
      </c>
      <c r="F8" s="182">
        <f t="shared" si="2"/>
        <v>66.399999999999991</v>
      </c>
      <c r="G8" s="182">
        <f t="shared" si="3"/>
        <v>111.66666666666667</v>
      </c>
      <c r="J8" s="521"/>
      <c r="K8" s="116" t="s">
        <v>163</v>
      </c>
      <c r="L8" s="182">
        <v>61</v>
      </c>
      <c r="M8" s="182">
        <v>192.7</v>
      </c>
      <c r="N8" s="182">
        <v>62.5</v>
      </c>
      <c r="O8" s="182">
        <v>91.3</v>
      </c>
      <c r="Q8" s="511"/>
      <c r="R8" s="511"/>
      <c r="S8" s="511"/>
    </row>
    <row r="9" spans="1:19" ht="15">
      <c r="A9" s="116" t="s">
        <v>164</v>
      </c>
      <c r="B9" s="113">
        <v>200</v>
      </c>
      <c r="C9" s="182">
        <f t="shared" si="0"/>
        <v>68.766666666666666</v>
      </c>
      <c r="D9" s="182">
        <f t="shared" si="1"/>
        <v>210.73333333333335</v>
      </c>
      <c r="E9" s="113">
        <v>170</v>
      </c>
      <c r="F9" s="182">
        <f t="shared" si="2"/>
        <v>69.566666666666663</v>
      </c>
      <c r="G9" s="182">
        <f t="shared" si="3"/>
        <v>115.76666666666667</v>
      </c>
      <c r="J9" s="521"/>
      <c r="K9" s="116" t="s">
        <v>164</v>
      </c>
      <c r="L9" s="182">
        <v>68</v>
      </c>
      <c r="M9" s="182">
        <v>189.3</v>
      </c>
      <c r="N9" s="182">
        <v>69</v>
      </c>
      <c r="O9" s="182">
        <v>106</v>
      </c>
      <c r="Q9" s="133" t="s">
        <v>300</v>
      </c>
    </row>
    <row r="10" spans="1:19" ht="14.25" customHeight="1">
      <c r="A10" s="116" t="s">
        <v>165</v>
      </c>
      <c r="B10" s="113">
        <v>200</v>
      </c>
      <c r="C10" s="182">
        <f t="shared" si="0"/>
        <v>47.79999999999999</v>
      </c>
      <c r="D10" s="182">
        <f t="shared" si="1"/>
        <v>164.93333333333331</v>
      </c>
      <c r="E10" s="113">
        <v>170</v>
      </c>
      <c r="F10" s="182">
        <f t="shared" si="2"/>
        <v>48.066666666666663</v>
      </c>
      <c r="G10" s="182">
        <f t="shared" si="3"/>
        <v>75.566666666666663</v>
      </c>
      <c r="J10" s="521"/>
      <c r="K10" s="116" t="s">
        <v>165</v>
      </c>
      <c r="L10" s="182">
        <v>34.9</v>
      </c>
      <c r="M10" s="182">
        <v>157.1</v>
      </c>
      <c r="N10" s="182">
        <v>34.9</v>
      </c>
      <c r="O10" s="182">
        <v>50.5</v>
      </c>
      <c r="Q10" s="520" t="s">
        <v>320</v>
      </c>
      <c r="R10" s="520"/>
      <c r="S10" s="520"/>
    </row>
    <row r="11" spans="1:19">
      <c r="A11" s="116" t="s">
        <v>166</v>
      </c>
      <c r="B11" s="113">
        <v>200</v>
      </c>
      <c r="C11" s="182">
        <f t="shared" si="0"/>
        <v>55.733333333333327</v>
      </c>
      <c r="D11" s="182">
        <f t="shared" si="1"/>
        <v>147.06666666666666</v>
      </c>
      <c r="E11" s="113">
        <v>170</v>
      </c>
      <c r="F11" s="182">
        <f t="shared" si="2"/>
        <v>56.333333333333336</v>
      </c>
      <c r="G11" s="182">
        <f t="shared" si="3"/>
        <v>96.566666666666663</v>
      </c>
      <c r="J11" s="521"/>
      <c r="K11" s="116" t="s">
        <v>166</v>
      </c>
      <c r="L11" s="182">
        <v>42.4</v>
      </c>
      <c r="M11" s="182">
        <v>150</v>
      </c>
      <c r="N11" s="182">
        <v>42.9</v>
      </c>
      <c r="O11" s="182">
        <v>60.4</v>
      </c>
      <c r="Q11" s="520"/>
      <c r="R11" s="520"/>
      <c r="S11" s="520"/>
    </row>
    <row r="12" spans="1:19">
      <c r="A12" s="116" t="s">
        <v>167</v>
      </c>
      <c r="B12" s="113">
        <v>200</v>
      </c>
      <c r="C12" s="182">
        <f t="shared" si="0"/>
        <v>57.099999999999994</v>
      </c>
      <c r="D12" s="182">
        <f t="shared" si="1"/>
        <v>156.96666666666667</v>
      </c>
      <c r="E12" s="113">
        <v>170</v>
      </c>
      <c r="F12" s="182">
        <f t="shared" si="2"/>
        <v>57.566666666666663</v>
      </c>
      <c r="G12" s="182">
        <f t="shared" si="3"/>
        <v>104.66666666666667</v>
      </c>
      <c r="J12" s="521"/>
      <c r="K12" s="116" t="s">
        <v>167</v>
      </c>
      <c r="L12" s="182">
        <v>42.6</v>
      </c>
      <c r="M12" s="182">
        <v>185.4</v>
      </c>
      <c r="N12" s="182">
        <v>43</v>
      </c>
      <c r="O12" s="182">
        <v>106.1</v>
      </c>
      <c r="Q12" s="520"/>
      <c r="R12" s="520"/>
      <c r="S12" s="520"/>
    </row>
    <row r="13" spans="1:19" ht="14.25" customHeight="1">
      <c r="A13" s="116" t="s">
        <v>168</v>
      </c>
      <c r="B13" s="113">
        <v>200</v>
      </c>
      <c r="C13" s="182">
        <f t="shared" si="0"/>
        <v>72.899999999999991</v>
      </c>
      <c r="D13" s="182">
        <f t="shared" si="1"/>
        <v>146.06666666666666</v>
      </c>
      <c r="E13" s="113">
        <v>170</v>
      </c>
      <c r="F13" s="182">
        <f t="shared" si="2"/>
        <v>73.86666666666666</v>
      </c>
      <c r="G13" s="182">
        <f t="shared" si="3"/>
        <v>99.5</v>
      </c>
      <c r="J13" s="521"/>
      <c r="K13" s="116" t="s">
        <v>168</v>
      </c>
      <c r="L13" s="182">
        <v>58.3</v>
      </c>
      <c r="M13" s="182">
        <v>154.30000000000001</v>
      </c>
      <c r="N13" s="182">
        <v>60.6</v>
      </c>
      <c r="O13" s="182">
        <v>85.5</v>
      </c>
      <c r="Q13" s="520" t="s">
        <v>326</v>
      </c>
      <c r="R13" s="520"/>
      <c r="S13" s="520"/>
    </row>
    <row r="14" spans="1:19">
      <c r="A14" s="116" t="s">
        <v>169</v>
      </c>
      <c r="B14" s="113">
        <v>200</v>
      </c>
      <c r="C14" s="182">
        <f t="shared" si="0"/>
        <v>81</v>
      </c>
      <c r="D14" s="182">
        <f t="shared" si="1"/>
        <v>133.13333333333333</v>
      </c>
      <c r="E14" s="113">
        <v>170</v>
      </c>
      <c r="F14" s="182">
        <f t="shared" si="2"/>
        <v>81.066666666666677</v>
      </c>
      <c r="G14" s="182">
        <f t="shared" si="3"/>
        <v>93.199999999999989</v>
      </c>
      <c r="J14" s="521"/>
      <c r="K14" s="116" t="s">
        <v>169</v>
      </c>
      <c r="L14" s="182">
        <v>58.8</v>
      </c>
      <c r="M14" s="182">
        <v>124.4</v>
      </c>
      <c r="N14" s="182">
        <v>58.7</v>
      </c>
      <c r="O14" s="182">
        <v>64.3</v>
      </c>
      <c r="Q14" s="520"/>
      <c r="R14" s="520"/>
      <c r="S14" s="520"/>
    </row>
    <row r="15" spans="1:19">
      <c r="A15" s="116" t="s">
        <v>170</v>
      </c>
      <c r="B15" s="113">
        <v>200</v>
      </c>
      <c r="C15" s="182">
        <f t="shared" si="0"/>
        <v>62.166666666666664</v>
      </c>
      <c r="D15" s="182">
        <f t="shared" si="1"/>
        <v>151.46666666666667</v>
      </c>
      <c r="E15" s="113">
        <v>170</v>
      </c>
      <c r="F15" s="182">
        <f t="shared" si="2"/>
        <v>62.800000000000004</v>
      </c>
      <c r="G15" s="182">
        <f t="shared" si="3"/>
        <v>97.333333333333329</v>
      </c>
      <c r="J15" s="521"/>
      <c r="K15" s="116" t="s">
        <v>170</v>
      </c>
      <c r="L15" s="182">
        <v>50.1</v>
      </c>
      <c r="M15" s="182">
        <v>132.5</v>
      </c>
      <c r="N15" s="182">
        <v>49.9</v>
      </c>
      <c r="O15" s="182">
        <v>81.400000000000006</v>
      </c>
      <c r="Q15" s="520"/>
      <c r="R15" s="520"/>
      <c r="S15" s="520"/>
    </row>
    <row r="16" spans="1:19">
      <c r="A16" s="116" t="s">
        <v>171</v>
      </c>
      <c r="B16" s="113">
        <v>200</v>
      </c>
      <c r="C16" s="182">
        <f t="shared" si="0"/>
        <v>68.966666666666669</v>
      </c>
      <c r="D16" s="182">
        <f t="shared" si="1"/>
        <v>123.2</v>
      </c>
      <c r="E16" s="113">
        <v>170</v>
      </c>
      <c r="F16" s="182">
        <f t="shared" si="2"/>
        <v>69.033333333333346</v>
      </c>
      <c r="G16" s="182">
        <f t="shared" si="3"/>
        <v>91.233333333333334</v>
      </c>
      <c r="J16" s="521"/>
      <c r="K16" s="116" t="s">
        <v>171</v>
      </c>
      <c r="L16" s="182">
        <v>54.3</v>
      </c>
      <c r="M16" s="182">
        <v>112.7</v>
      </c>
      <c r="N16" s="182">
        <v>54.3</v>
      </c>
      <c r="O16" s="182">
        <v>78.2</v>
      </c>
      <c r="Q16" s="520"/>
      <c r="R16" s="520"/>
      <c r="S16" s="520"/>
    </row>
    <row r="17" spans="1:15">
      <c r="A17" s="116" t="s">
        <v>172</v>
      </c>
      <c r="B17" s="113">
        <v>200</v>
      </c>
      <c r="C17" s="182">
        <f t="shared" si="0"/>
        <v>0</v>
      </c>
      <c r="D17" s="182">
        <f t="shared" si="1"/>
        <v>0</v>
      </c>
      <c r="E17" s="113">
        <v>170</v>
      </c>
      <c r="F17" s="182">
        <f t="shared" si="2"/>
        <v>0</v>
      </c>
      <c r="G17" s="182">
        <f t="shared" si="3"/>
        <v>0</v>
      </c>
      <c r="J17" s="521"/>
      <c r="K17" s="116" t="s">
        <v>172</v>
      </c>
      <c r="L17" s="182">
        <v>0</v>
      </c>
      <c r="M17" s="182">
        <v>0</v>
      </c>
      <c r="N17" s="182">
        <v>0</v>
      </c>
      <c r="O17" s="182">
        <v>0</v>
      </c>
    </row>
    <row r="18" spans="1:15">
      <c r="A18" s="116" t="s">
        <v>173</v>
      </c>
      <c r="B18" s="113">
        <v>200</v>
      </c>
      <c r="C18" s="182">
        <f t="shared" si="0"/>
        <v>0</v>
      </c>
      <c r="D18" s="182">
        <f t="shared" si="1"/>
        <v>0</v>
      </c>
      <c r="E18" s="113">
        <v>170</v>
      </c>
      <c r="F18" s="182">
        <f t="shared" si="2"/>
        <v>0</v>
      </c>
      <c r="G18" s="182">
        <f t="shared" si="3"/>
        <v>0</v>
      </c>
      <c r="J18" s="521"/>
      <c r="K18" s="116" t="s">
        <v>173</v>
      </c>
      <c r="L18" s="182">
        <v>0</v>
      </c>
      <c r="M18" s="182">
        <v>0</v>
      </c>
      <c r="N18" s="182">
        <v>0</v>
      </c>
      <c r="O18" s="182">
        <v>0</v>
      </c>
    </row>
    <row r="19" spans="1:15">
      <c r="J19" s="521"/>
      <c r="K19" s="112" t="s">
        <v>258</v>
      </c>
      <c r="L19" s="241">
        <f>AVERAGE(L7:L18)</f>
        <v>46.82500000000001</v>
      </c>
      <c r="M19" s="241">
        <f>MAX(M7:M18)</f>
        <v>204</v>
      </c>
      <c r="N19" s="241">
        <f>AVERAGE(N7:N18)</f>
        <v>47.483333333333327</v>
      </c>
      <c r="O19" s="241">
        <f>MAX(O7:O18)</f>
        <v>137.1</v>
      </c>
    </row>
    <row r="21" spans="1:15" ht="30">
      <c r="J21" s="111">
        <f>+A6</f>
        <v>2020</v>
      </c>
      <c r="K21" s="111" t="s">
        <v>256</v>
      </c>
      <c r="L21" s="117" t="s">
        <v>157</v>
      </c>
      <c r="M21" s="117" t="s">
        <v>158</v>
      </c>
      <c r="N21" s="117" t="s">
        <v>160</v>
      </c>
      <c r="O21" s="117" t="s">
        <v>161</v>
      </c>
    </row>
    <row r="22" spans="1:15">
      <c r="J22" s="521" t="s">
        <v>111</v>
      </c>
      <c r="K22" s="116" t="s">
        <v>162</v>
      </c>
      <c r="L22" s="182">
        <v>87.8</v>
      </c>
      <c r="M22" s="182">
        <v>199.5</v>
      </c>
      <c r="N22" s="182">
        <v>87.5</v>
      </c>
      <c r="O22" s="182">
        <v>116</v>
      </c>
    </row>
    <row r="23" spans="1:15">
      <c r="J23" s="521"/>
      <c r="K23" s="116" t="s">
        <v>163</v>
      </c>
      <c r="L23" s="182">
        <v>66.3</v>
      </c>
      <c r="M23" s="182">
        <v>426.5</v>
      </c>
      <c r="N23" s="182">
        <v>68</v>
      </c>
      <c r="O23" s="182">
        <v>107.7</v>
      </c>
    </row>
    <row r="24" spans="1:15">
      <c r="J24" s="521"/>
      <c r="K24" s="116" t="s">
        <v>164</v>
      </c>
      <c r="L24" s="182">
        <v>83.2</v>
      </c>
      <c r="M24" s="182">
        <v>282.10000000000002</v>
      </c>
      <c r="N24" s="182">
        <v>83.5</v>
      </c>
      <c r="O24" s="182">
        <v>117.5</v>
      </c>
    </row>
    <row r="25" spans="1:15">
      <c r="J25" s="521"/>
      <c r="K25" s="116" t="s">
        <v>165</v>
      </c>
      <c r="L25" s="182">
        <v>68.8</v>
      </c>
      <c r="M25" s="182">
        <v>164.6</v>
      </c>
      <c r="N25" s="182">
        <v>68.7</v>
      </c>
      <c r="O25" s="182">
        <v>90.1</v>
      </c>
    </row>
    <row r="26" spans="1:15">
      <c r="J26" s="521"/>
      <c r="K26" s="116" t="s">
        <v>166</v>
      </c>
      <c r="L26" s="182">
        <v>79.5</v>
      </c>
      <c r="M26" s="182">
        <v>145.19999999999999</v>
      </c>
      <c r="N26" s="182">
        <v>79.5</v>
      </c>
      <c r="O26" s="182">
        <v>119.7</v>
      </c>
    </row>
    <row r="27" spans="1:15">
      <c r="J27" s="521"/>
      <c r="K27" s="116" t="s">
        <v>167</v>
      </c>
      <c r="L27" s="182">
        <v>69.099999999999994</v>
      </c>
      <c r="M27" s="182">
        <v>131.69999999999999</v>
      </c>
      <c r="N27" s="182">
        <v>70.099999999999994</v>
      </c>
      <c r="O27" s="182">
        <v>112.8</v>
      </c>
    </row>
    <row r="28" spans="1:15">
      <c r="J28" s="521"/>
      <c r="K28" s="116" t="s">
        <v>168</v>
      </c>
      <c r="L28" s="182">
        <v>85.9</v>
      </c>
      <c r="M28" s="182">
        <v>131.69999999999999</v>
      </c>
      <c r="N28" s="182">
        <v>86</v>
      </c>
      <c r="O28" s="182">
        <v>112</v>
      </c>
    </row>
    <row r="29" spans="1:15">
      <c r="J29" s="521"/>
      <c r="K29" s="116" t="s">
        <v>169</v>
      </c>
      <c r="L29" s="182">
        <v>99.7</v>
      </c>
      <c r="M29" s="182">
        <v>127.3</v>
      </c>
      <c r="N29" s="182">
        <v>99.9</v>
      </c>
      <c r="O29" s="182">
        <v>104.1</v>
      </c>
    </row>
    <row r="30" spans="1:15">
      <c r="J30" s="521"/>
      <c r="K30" s="116" t="s">
        <v>170</v>
      </c>
      <c r="L30" s="182">
        <v>51.8</v>
      </c>
      <c r="M30" s="182">
        <v>164.3</v>
      </c>
      <c r="N30" s="182">
        <v>54</v>
      </c>
      <c r="O30" s="182">
        <v>99.8</v>
      </c>
    </row>
    <row r="31" spans="1:15">
      <c r="J31" s="521"/>
      <c r="K31" s="116" t="s">
        <v>171</v>
      </c>
      <c r="L31" s="182">
        <v>91.7</v>
      </c>
      <c r="M31" s="182">
        <v>126.2</v>
      </c>
      <c r="N31" s="182">
        <v>92</v>
      </c>
      <c r="O31" s="182">
        <v>107.3</v>
      </c>
    </row>
    <row r="32" spans="1:15">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65.316666666666677</v>
      </c>
      <c r="M34" s="241">
        <f>MAX(M22:M33)</f>
        <v>426.5</v>
      </c>
      <c r="N34" s="241">
        <f>AVERAGE(N22:N33)</f>
        <v>65.766666666666666</v>
      </c>
      <c r="O34" s="241">
        <f>MAX(O22:O33)</f>
        <v>119.7</v>
      </c>
    </row>
    <row r="36" spans="1:15" ht="30">
      <c r="J36" s="111">
        <f>+A6</f>
        <v>2020</v>
      </c>
      <c r="K36" s="111" t="s">
        <v>256</v>
      </c>
      <c r="L36" s="117" t="s">
        <v>157</v>
      </c>
      <c r="M36" s="117" t="s">
        <v>158</v>
      </c>
      <c r="N36" s="117" t="s">
        <v>160</v>
      </c>
      <c r="O36" s="117" t="s">
        <v>161</v>
      </c>
    </row>
    <row r="37" spans="1:15">
      <c r="J37" s="521" t="s">
        <v>112</v>
      </c>
      <c r="K37" s="116" t="s">
        <v>162</v>
      </c>
      <c r="L37" s="182">
        <v>83.8</v>
      </c>
      <c r="M37" s="182">
        <v>183.2</v>
      </c>
      <c r="N37" s="182">
        <v>84.3</v>
      </c>
      <c r="O37" s="182">
        <v>118.4</v>
      </c>
    </row>
    <row r="38" spans="1:15">
      <c r="J38" s="521"/>
      <c r="K38" s="116" t="s">
        <v>163</v>
      </c>
      <c r="L38" s="182">
        <v>69.900000000000006</v>
      </c>
      <c r="M38" s="182">
        <v>174.1</v>
      </c>
      <c r="N38" s="182">
        <v>68.7</v>
      </c>
      <c r="O38" s="182">
        <v>136</v>
      </c>
    </row>
    <row r="39" spans="1:15">
      <c r="J39" s="521"/>
      <c r="K39" s="116" t="s">
        <v>164</v>
      </c>
      <c r="L39" s="182">
        <v>55.1</v>
      </c>
      <c r="M39" s="182">
        <v>160.80000000000001</v>
      </c>
      <c r="N39" s="182">
        <v>56.2</v>
      </c>
      <c r="O39" s="182">
        <v>123.8</v>
      </c>
    </row>
    <row r="40" spans="1:15">
      <c r="J40" s="521"/>
      <c r="K40" s="116" t="s">
        <v>165</v>
      </c>
      <c r="L40" s="182">
        <v>39.700000000000003</v>
      </c>
      <c r="M40" s="182">
        <v>173.1</v>
      </c>
      <c r="N40" s="182">
        <v>40.6</v>
      </c>
      <c r="O40" s="182">
        <v>86.1</v>
      </c>
    </row>
    <row r="41" spans="1:15">
      <c r="J41" s="521"/>
      <c r="K41" s="116" t="s">
        <v>166</v>
      </c>
      <c r="L41" s="182">
        <v>45.3</v>
      </c>
      <c r="M41" s="182">
        <v>146</v>
      </c>
      <c r="N41" s="182">
        <v>46.6</v>
      </c>
      <c r="O41" s="182">
        <v>109.6</v>
      </c>
    </row>
    <row r="42" spans="1:15">
      <c r="J42" s="521"/>
      <c r="K42" s="116" t="s">
        <v>167</v>
      </c>
      <c r="L42" s="182">
        <v>59.6</v>
      </c>
      <c r="M42" s="182">
        <v>153.80000000000001</v>
      </c>
      <c r="N42" s="182">
        <v>59.6</v>
      </c>
      <c r="O42" s="182">
        <v>95.1</v>
      </c>
    </row>
    <row r="43" spans="1:15">
      <c r="J43" s="521"/>
      <c r="K43" s="116" t="s">
        <v>168</v>
      </c>
      <c r="L43" s="182">
        <v>74.5</v>
      </c>
      <c r="M43" s="182">
        <v>152.19999999999999</v>
      </c>
      <c r="N43" s="182">
        <v>75</v>
      </c>
      <c r="O43" s="182">
        <v>101</v>
      </c>
    </row>
    <row r="44" spans="1:15">
      <c r="J44" s="521"/>
      <c r="K44" s="116" t="s">
        <v>169</v>
      </c>
      <c r="L44" s="182">
        <v>84.5</v>
      </c>
      <c r="M44" s="182">
        <v>147.69999999999999</v>
      </c>
      <c r="N44" s="182">
        <v>84.6</v>
      </c>
      <c r="O44" s="182">
        <v>111.2</v>
      </c>
    </row>
    <row r="45" spans="1:15">
      <c r="J45" s="521"/>
      <c r="K45" s="116" t="s">
        <v>170</v>
      </c>
      <c r="L45" s="182">
        <v>84.6</v>
      </c>
      <c r="M45" s="182">
        <v>157.6</v>
      </c>
      <c r="N45" s="182">
        <v>84.5</v>
      </c>
      <c r="O45" s="182">
        <v>110.8</v>
      </c>
    </row>
    <row r="46" spans="1:15">
      <c r="J46" s="521"/>
      <c r="K46" s="116" t="s">
        <v>171</v>
      </c>
      <c r="L46" s="182">
        <v>60.9</v>
      </c>
      <c r="M46" s="182">
        <v>130.69999999999999</v>
      </c>
      <c r="N46" s="182">
        <v>60.8</v>
      </c>
      <c r="O46" s="182">
        <v>88.2</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c r="B49" s="525"/>
      <c r="C49" s="525"/>
      <c r="D49" s="525"/>
      <c r="E49" s="525"/>
      <c r="F49" s="525"/>
      <c r="G49" s="526"/>
      <c r="J49" s="521"/>
      <c r="K49" s="112" t="s">
        <v>258</v>
      </c>
      <c r="L49" s="241">
        <f>AVERAGE(L37:L48)</f>
        <v>54.82500000000001</v>
      </c>
      <c r="M49" s="241">
        <f>MAX(M37:M48)</f>
        <v>183.2</v>
      </c>
      <c r="N49" s="241">
        <f>AVERAGE(N37:N48)</f>
        <v>55.074999999999996</v>
      </c>
      <c r="O49" s="241">
        <f>MAX(O37:O48)</f>
        <v>136</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J54" s="521"/>
      <c r="K54" s="116" t="s">
        <v>164</v>
      </c>
      <c r="L54" s="114"/>
      <c r="M54" s="114"/>
      <c r="N54" s="114"/>
      <c r="O54" s="114"/>
    </row>
    <row r="55" spans="1:15">
      <c r="J55" s="521"/>
      <c r="K55" s="116" t="s">
        <v>165</v>
      </c>
      <c r="L55" s="114"/>
      <c r="M55" s="114"/>
      <c r="N55" s="114"/>
      <c r="O55" s="114"/>
    </row>
    <row r="56" spans="1:15">
      <c r="B56" s="576"/>
      <c r="C56" s="576"/>
      <c r="J56" s="521"/>
      <c r="K56" s="116" t="s">
        <v>166</v>
      </c>
      <c r="L56" s="114"/>
      <c r="M56" s="114"/>
      <c r="N56" s="114"/>
      <c r="O56" s="114"/>
    </row>
    <row r="57" spans="1:15">
      <c r="B57" s="576"/>
      <c r="C57" s="576"/>
      <c r="J57" s="521"/>
      <c r="K57" s="116" t="s">
        <v>167</v>
      </c>
      <c r="L57" s="114"/>
      <c r="M57" s="114"/>
      <c r="N57" s="114"/>
      <c r="O57" s="114"/>
    </row>
    <row r="58" spans="1:15" ht="15" thickBot="1">
      <c r="A58" s="3" t="s">
        <v>473</v>
      </c>
      <c r="B58" s="577"/>
      <c r="C58" s="577"/>
      <c r="E58" s="67" t="s">
        <v>476</v>
      </c>
      <c r="F58" s="251">
        <v>44263</v>
      </c>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4:S8"/>
    <mergeCell ref="Q10:S12"/>
    <mergeCell ref="Q13:S16"/>
    <mergeCell ref="J67:J79"/>
    <mergeCell ref="B5:D5"/>
    <mergeCell ref="E5:G5"/>
    <mergeCell ref="J5:O5"/>
    <mergeCell ref="J7:J19"/>
    <mergeCell ref="J22:J34"/>
    <mergeCell ref="J37:J49"/>
    <mergeCell ref="A48:G48"/>
    <mergeCell ref="A49:G52"/>
    <mergeCell ref="J52:J64"/>
    <mergeCell ref="B58:C58"/>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pageSetUpPr fitToPage="1"/>
  </sheetPr>
  <dimension ref="A1:S79"/>
  <sheetViews>
    <sheetView showGridLines="0" topLeftCell="I1" zoomScaleNormal="100" workbookViewId="0">
      <selection activeCell="B54" sqref="B54:C57"/>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1.5703125"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row>
    <row r="3" spans="1:19" ht="15">
      <c r="A3" s="110" t="s">
        <v>261</v>
      </c>
      <c r="D3" s="131" t="s">
        <v>294</v>
      </c>
      <c r="G3" s="135" t="s">
        <v>301</v>
      </c>
      <c r="J3" s="11" t="str">
        <f>+A3</f>
        <v>Monitoring of Total organic carbon emissions</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363</v>
      </c>
      <c r="C6" s="104" t="s">
        <v>157</v>
      </c>
      <c r="D6" s="104" t="s">
        <v>313</v>
      </c>
      <c r="E6" s="104" t="s">
        <v>176</v>
      </c>
      <c r="F6" s="104" t="s">
        <v>160</v>
      </c>
      <c r="G6" s="104" t="s">
        <v>314</v>
      </c>
      <c r="H6" s="109"/>
      <c r="J6" s="111">
        <f>+A6</f>
        <v>2020</v>
      </c>
      <c r="K6" s="111" t="s">
        <v>256</v>
      </c>
      <c r="L6" s="117" t="s">
        <v>157</v>
      </c>
      <c r="M6" s="117" t="s">
        <v>158</v>
      </c>
      <c r="N6" s="117" t="s">
        <v>160</v>
      </c>
      <c r="O6" s="117" t="s">
        <v>161</v>
      </c>
      <c r="Q6" s="511"/>
      <c r="R6" s="511"/>
      <c r="S6" s="511"/>
    </row>
    <row r="7" spans="1:19">
      <c r="A7" s="116" t="s">
        <v>162</v>
      </c>
      <c r="B7" s="113">
        <v>10</v>
      </c>
      <c r="C7" s="182">
        <f t="shared" ref="C7:C18" si="0">AVERAGE(L7,L22,L37)</f>
        <v>0.46666666666666662</v>
      </c>
      <c r="D7" s="182">
        <f t="shared" ref="D7:D18" si="1">AVERAGE(M7,M22,M37)</f>
        <v>73.599999999999994</v>
      </c>
      <c r="E7" s="113">
        <v>10</v>
      </c>
      <c r="F7" s="182">
        <f t="shared" ref="F7:F18" si="2">AVERAGE(N7,N22,N37)</f>
        <v>0.3</v>
      </c>
      <c r="G7" s="182">
        <f t="shared" ref="G7:G18" si="3">AVERAGE(O7,O22,O37)</f>
        <v>1.1333333333333335</v>
      </c>
      <c r="J7" s="521" t="s">
        <v>110</v>
      </c>
      <c r="K7" s="116" t="s">
        <v>162</v>
      </c>
      <c r="L7" s="182">
        <v>0.4</v>
      </c>
      <c r="M7" s="182">
        <v>0.9</v>
      </c>
      <c r="N7" s="182">
        <v>0.3</v>
      </c>
      <c r="O7" s="182">
        <v>0.6</v>
      </c>
      <c r="Q7" s="511"/>
      <c r="R7" s="511"/>
      <c r="S7" s="511"/>
    </row>
    <row r="8" spans="1:19">
      <c r="A8" s="116" t="s">
        <v>163</v>
      </c>
      <c r="B8" s="113">
        <v>10</v>
      </c>
      <c r="C8" s="182">
        <f t="shared" si="0"/>
        <v>0.33333333333333331</v>
      </c>
      <c r="D8" s="182">
        <f t="shared" si="1"/>
        <v>7.5999999999999988</v>
      </c>
      <c r="E8" s="113">
        <v>10</v>
      </c>
      <c r="F8" s="182">
        <f t="shared" si="2"/>
        <v>0.3</v>
      </c>
      <c r="G8" s="182">
        <f t="shared" si="3"/>
        <v>0.53333333333333333</v>
      </c>
      <c r="J8" s="521"/>
      <c r="K8" s="116" t="s">
        <v>163</v>
      </c>
      <c r="L8" s="182">
        <v>0.3</v>
      </c>
      <c r="M8" s="182">
        <v>2.2000000000000002</v>
      </c>
      <c r="N8" s="182">
        <v>0.3</v>
      </c>
      <c r="O8" s="182">
        <v>0.4</v>
      </c>
      <c r="Q8" s="511"/>
      <c r="R8" s="511"/>
      <c r="S8" s="511"/>
    </row>
    <row r="9" spans="1:19" ht="15">
      <c r="A9" s="116" t="s">
        <v>164</v>
      </c>
      <c r="B9" s="113">
        <v>10</v>
      </c>
      <c r="C9" s="182">
        <f t="shared" si="0"/>
        <v>1.0333333333333334</v>
      </c>
      <c r="D9" s="182">
        <f t="shared" si="1"/>
        <v>450.93333333333339</v>
      </c>
      <c r="E9" s="113">
        <v>10</v>
      </c>
      <c r="F9" s="182">
        <f t="shared" si="2"/>
        <v>0.46666666666666662</v>
      </c>
      <c r="G9" s="182">
        <f t="shared" si="3"/>
        <v>3.4333333333333336</v>
      </c>
      <c r="J9" s="521"/>
      <c r="K9" s="116" t="s">
        <v>164</v>
      </c>
      <c r="L9" s="182">
        <v>2.5</v>
      </c>
      <c r="M9" s="182">
        <v>1224.4000000000001</v>
      </c>
      <c r="N9" s="182">
        <v>0.8</v>
      </c>
      <c r="O9" s="182">
        <v>5.2</v>
      </c>
      <c r="Q9" s="133" t="s">
        <v>300</v>
      </c>
    </row>
    <row r="10" spans="1:19" ht="14.25" customHeight="1">
      <c r="A10" s="116" t="s">
        <v>165</v>
      </c>
      <c r="B10" s="113">
        <v>10</v>
      </c>
      <c r="C10" s="182">
        <f t="shared" si="0"/>
        <v>3.3333333333333333E-2</v>
      </c>
      <c r="D10" s="182">
        <f t="shared" si="1"/>
        <v>3.1666666666666665</v>
      </c>
      <c r="E10" s="113">
        <v>10</v>
      </c>
      <c r="F10" s="182">
        <f t="shared" si="2"/>
        <v>3.3333333333333333E-2</v>
      </c>
      <c r="G10" s="182">
        <f t="shared" si="3"/>
        <v>0.9</v>
      </c>
      <c r="J10" s="521"/>
      <c r="K10" s="116" t="s">
        <v>165</v>
      </c>
      <c r="L10" s="182">
        <v>0</v>
      </c>
      <c r="M10" s="182">
        <v>0.9</v>
      </c>
      <c r="N10" s="182">
        <v>0</v>
      </c>
      <c r="O10" s="182">
        <v>0</v>
      </c>
      <c r="Q10" s="520" t="s">
        <v>320</v>
      </c>
      <c r="R10" s="520"/>
      <c r="S10" s="520"/>
    </row>
    <row r="11" spans="1:19">
      <c r="A11" s="116" t="s">
        <v>166</v>
      </c>
      <c r="B11" s="113">
        <v>10</v>
      </c>
      <c r="C11" s="182">
        <f t="shared" si="0"/>
        <v>6.6666666666666666E-2</v>
      </c>
      <c r="D11" s="182">
        <f t="shared" si="1"/>
        <v>37.56666666666667</v>
      </c>
      <c r="E11" s="113">
        <v>10</v>
      </c>
      <c r="F11" s="182">
        <f t="shared" si="2"/>
        <v>6.6666666666666666E-2</v>
      </c>
      <c r="G11" s="182">
        <f t="shared" si="3"/>
        <v>1.2666666666666666</v>
      </c>
      <c r="J11" s="521"/>
      <c r="K11" s="116" t="s">
        <v>166</v>
      </c>
      <c r="L11" s="182">
        <v>0.1</v>
      </c>
      <c r="M11" s="182">
        <v>106.4</v>
      </c>
      <c r="N11" s="182">
        <v>0.1</v>
      </c>
      <c r="O11" s="182">
        <v>2.5</v>
      </c>
      <c r="Q11" s="520"/>
      <c r="R11" s="520"/>
      <c r="S11" s="520"/>
    </row>
    <row r="12" spans="1:19">
      <c r="A12" s="116" t="s">
        <v>167</v>
      </c>
      <c r="B12" s="113">
        <v>10</v>
      </c>
      <c r="C12" s="182">
        <f t="shared" si="0"/>
        <v>3.3333333333333333E-2</v>
      </c>
      <c r="D12" s="182">
        <f t="shared" si="1"/>
        <v>23.799999999999997</v>
      </c>
      <c r="E12" s="113">
        <v>10</v>
      </c>
      <c r="F12" s="182">
        <f t="shared" si="2"/>
        <v>3.3333333333333333E-2</v>
      </c>
      <c r="G12" s="182">
        <f t="shared" si="3"/>
        <v>0.96666666666666667</v>
      </c>
      <c r="J12" s="521"/>
      <c r="K12" s="116" t="s">
        <v>167</v>
      </c>
      <c r="L12" s="182">
        <v>0.1</v>
      </c>
      <c r="M12" s="182">
        <v>70.3</v>
      </c>
      <c r="N12" s="182">
        <v>0.1</v>
      </c>
      <c r="O12" s="182">
        <v>2.8</v>
      </c>
      <c r="Q12" s="520"/>
      <c r="R12" s="520"/>
      <c r="S12" s="520"/>
    </row>
    <row r="13" spans="1:19" ht="14.25" customHeight="1">
      <c r="A13" s="116" t="s">
        <v>168</v>
      </c>
      <c r="B13" s="113">
        <v>10</v>
      </c>
      <c r="C13" s="182">
        <f t="shared" si="0"/>
        <v>3.3333333333333333E-2</v>
      </c>
      <c r="D13" s="182">
        <f t="shared" si="1"/>
        <v>2.6333333333333333</v>
      </c>
      <c r="E13" s="113">
        <v>10</v>
      </c>
      <c r="F13" s="182">
        <f t="shared" si="2"/>
        <v>3.3333333333333333E-2</v>
      </c>
      <c r="G13" s="182">
        <f t="shared" si="3"/>
        <v>9.9999999999999992E-2</v>
      </c>
      <c r="J13" s="521"/>
      <c r="K13" s="116" t="s">
        <v>168</v>
      </c>
      <c r="L13" s="182">
        <v>0</v>
      </c>
      <c r="M13" s="182">
        <v>1.3</v>
      </c>
      <c r="N13" s="182">
        <v>0</v>
      </c>
      <c r="O13" s="182">
        <v>0</v>
      </c>
      <c r="Q13" s="520" t="s">
        <v>326</v>
      </c>
      <c r="R13" s="520"/>
      <c r="S13" s="520"/>
    </row>
    <row r="14" spans="1:19">
      <c r="A14" s="116" t="s">
        <v>169</v>
      </c>
      <c r="B14" s="113">
        <v>10</v>
      </c>
      <c r="C14" s="182">
        <f t="shared" si="0"/>
        <v>0</v>
      </c>
      <c r="D14" s="182">
        <f t="shared" si="1"/>
        <v>0.16666666666666666</v>
      </c>
      <c r="E14" s="113">
        <v>10</v>
      </c>
      <c r="F14" s="182">
        <f t="shared" si="2"/>
        <v>0</v>
      </c>
      <c r="G14" s="182">
        <f t="shared" si="3"/>
        <v>0</v>
      </c>
      <c r="J14" s="521"/>
      <c r="K14" s="116" t="s">
        <v>169</v>
      </c>
      <c r="L14" s="182">
        <v>0</v>
      </c>
      <c r="M14" s="182">
        <v>0.1</v>
      </c>
      <c r="N14" s="182">
        <v>0</v>
      </c>
      <c r="O14" s="182">
        <v>0</v>
      </c>
      <c r="Q14" s="520"/>
      <c r="R14" s="520"/>
      <c r="S14" s="520"/>
    </row>
    <row r="15" spans="1:19">
      <c r="A15" s="116" t="s">
        <v>170</v>
      </c>
      <c r="B15" s="113">
        <v>10</v>
      </c>
      <c r="C15" s="182">
        <f t="shared" si="0"/>
        <v>0</v>
      </c>
      <c r="D15" s="182">
        <f t="shared" si="1"/>
        <v>1.1666666666666667</v>
      </c>
      <c r="E15" s="113">
        <v>10</v>
      </c>
      <c r="F15" s="182">
        <f t="shared" si="2"/>
        <v>0</v>
      </c>
      <c r="G15" s="182">
        <f t="shared" si="3"/>
        <v>6.6666666666666666E-2</v>
      </c>
      <c r="J15" s="521"/>
      <c r="K15" s="116" t="s">
        <v>170</v>
      </c>
      <c r="L15" s="182">
        <v>0</v>
      </c>
      <c r="M15" s="182">
        <v>1.7</v>
      </c>
      <c r="N15" s="182">
        <v>0</v>
      </c>
      <c r="O15" s="182">
        <v>0.1</v>
      </c>
      <c r="Q15" s="520"/>
      <c r="R15" s="520"/>
      <c r="S15" s="520"/>
    </row>
    <row r="16" spans="1:19">
      <c r="A16" s="116" t="s">
        <v>171</v>
      </c>
      <c r="B16" s="113">
        <v>10</v>
      </c>
      <c r="C16" s="182">
        <f t="shared" si="0"/>
        <v>0</v>
      </c>
      <c r="D16" s="182">
        <f t="shared" si="1"/>
        <v>1.6333333333333335</v>
      </c>
      <c r="E16" s="113">
        <v>10</v>
      </c>
      <c r="F16" s="182">
        <f t="shared" si="2"/>
        <v>0</v>
      </c>
      <c r="G16" s="182">
        <f t="shared" si="3"/>
        <v>0.10000000000000002</v>
      </c>
      <c r="J16" s="521"/>
      <c r="K16" s="116" t="s">
        <v>171</v>
      </c>
      <c r="L16" s="182">
        <v>0</v>
      </c>
      <c r="M16" s="182">
        <v>3.1</v>
      </c>
      <c r="N16" s="182">
        <v>0</v>
      </c>
      <c r="O16" s="182">
        <v>0.2</v>
      </c>
      <c r="Q16" s="520"/>
      <c r="R16" s="520"/>
      <c r="S16" s="520"/>
    </row>
    <row r="17" spans="1:15">
      <c r="A17" s="116" t="s">
        <v>172</v>
      </c>
      <c r="B17" s="113">
        <v>10</v>
      </c>
      <c r="C17" s="182">
        <f t="shared" si="0"/>
        <v>0</v>
      </c>
      <c r="D17" s="182">
        <f t="shared" si="1"/>
        <v>0</v>
      </c>
      <c r="E17" s="113">
        <v>10</v>
      </c>
      <c r="F17" s="182">
        <f t="shared" si="2"/>
        <v>0</v>
      </c>
      <c r="G17" s="182">
        <f t="shared" si="3"/>
        <v>0</v>
      </c>
      <c r="J17" s="521"/>
      <c r="K17" s="116" t="s">
        <v>172</v>
      </c>
      <c r="L17" s="182">
        <v>0</v>
      </c>
      <c r="M17" s="182">
        <v>0</v>
      </c>
      <c r="N17" s="182">
        <v>0</v>
      </c>
      <c r="O17" s="182">
        <v>0</v>
      </c>
    </row>
    <row r="18" spans="1:15">
      <c r="A18" s="116" t="s">
        <v>173</v>
      </c>
      <c r="B18" s="113">
        <v>10</v>
      </c>
      <c r="C18" s="182">
        <f t="shared" si="0"/>
        <v>0</v>
      </c>
      <c r="D18" s="182">
        <f t="shared" si="1"/>
        <v>0</v>
      </c>
      <c r="E18" s="113">
        <v>10</v>
      </c>
      <c r="F18" s="182">
        <f t="shared" si="2"/>
        <v>0</v>
      </c>
      <c r="G18" s="182">
        <f t="shared" si="3"/>
        <v>0</v>
      </c>
      <c r="J18" s="521"/>
      <c r="K18" s="116" t="s">
        <v>173</v>
      </c>
      <c r="L18" s="182">
        <v>0</v>
      </c>
      <c r="M18" s="182">
        <v>0</v>
      </c>
      <c r="N18" s="182">
        <v>0</v>
      </c>
      <c r="O18" s="182">
        <v>0</v>
      </c>
    </row>
    <row r="19" spans="1:15">
      <c r="J19" s="521"/>
      <c r="K19" s="112" t="s">
        <v>258</v>
      </c>
      <c r="L19" s="241">
        <f>AVERAGE(L7:L18)</f>
        <v>0.28333333333333338</v>
      </c>
      <c r="M19" s="241">
        <f>MAX(M7:M18)</f>
        <v>1224.4000000000001</v>
      </c>
      <c r="N19" s="241">
        <f>AVERAGE(N7:N18)</f>
        <v>0.13333333333333333</v>
      </c>
      <c r="O19" s="241">
        <f>MAX(O7:O18)</f>
        <v>5.2</v>
      </c>
    </row>
    <row r="21" spans="1:15" ht="30">
      <c r="J21" s="111">
        <f>+A6</f>
        <v>2020</v>
      </c>
      <c r="K21" s="111" t="s">
        <v>256</v>
      </c>
      <c r="L21" s="117" t="s">
        <v>157</v>
      </c>
      <c r="M21" s="117" t="s">
        <v>158</v>
      </c>
      <c r="N21" s="117" t="s">
        <v>160</v>
      </c>
      <c r="O21" s="117" t="s">
        <v>161</v>
      </c>
    </row>
    <row r="22" spans="1:15">
      <c r="J22" s="521" t="s">
        <v>111</v>
      </c>
      <c r="K22" s="116" t="s">
        <v>162</v>
      </c>
      <c r="L22" s="182">
        <v>0.4</v>
      </c>
      <c r="M22" s="182">
        <v>53.2</v>
      </c>
      <c r="N22" s="182">
        <v>0.3</v>
      </c>
      <c r="O22" s="182">
        <v>2.1</v>
      </c>
    </row>
    <row r="23" spans="1:15">
      <c r="J23" s="521"/>
      <c r="K23" s="116" t="s">
        <v>163</v>
      </c>
      <c r="L23" s="182">
        <v>0.3</v>
      </c>
      <c r="M23" s="182">
        <v>16</v>
      </c>
      <c r="N23" s="182">
        <v>0.3</v>
      </c>
      <c r="O23" s="182">
        <v>0.6</v>
      </c>
    </row>
    <row r="24" spans="1:15">
      <c r="J24" s="521"/>
      <c r="K24" s="116" t="s">
        <v>164</v>
      </c>
      <c r="L24" s="182">
        <v>0.2</v>
      </c>
      <c r="M24" s="182">
        <v>75.7</v>
      </c>
      <c r="N24" s="182">
        <v>0.2</v>
      </c>
      <c r="O24" s="182">
        <v>2.5</v>
      </c>
    </row>
    <row r="25" spans="1:15">
      <c r="J25" s="521"/>
      <c r="K25" s="116" t="s">
        <v>165</v>
      </c>
      <c r="L25" s="182">
        <v>0</v>
      </c>
      <c r="M25" s="182">
        <v>1.6</v>
      </c>
      <c r="N25" s="182">
        <v>0</v>
      </c>
      <c r="O25" s="182">
        <v>0</v>
      </c>
    </row>
    <row r="26" spans="1:15">
      <c r="J26" s="521"/>
      <c r="K26" s="116" t="s">
        <v>166</v>
      </c>
      <c r="L26" s="182">
        <v>0</v>
      </c>
      <c r="M26" s="182">
        <v>3.7</v>
      </c>
      <c r="N26" s="182">
        <v>0</v>
      </c>
      <c r="O26" s="182">
        <v>0.3</v>
      </c>
    </row>
    <row r="27" spans="1:15">
      <c r="J27" s="521"/>
      <c r="K27" s="116" t="s">
        <v>167</v>
      </c>
      <c r="L27" s="182">
        <v>0</v>
      </c>
      <c r="M27" s="182">
        <v>0.6</v>
      </c>
      <c r="N27" s="182">
        <v>0</v>
      </c>
      <c r="O27" s="182">
        <v>0</v>
      </c>
    </row>
    <row r="28" spans="1:15">
      <c r="J28" s="521"/>
      <c r="K28" s="116" t="s">
        <v>168</v>
      </c>
      <c r="L28" s="182">
        <v>0</v>
      </c>
      <c r="M28" s="182">
        <v>1.4</v>
      </c>
      <c r="N28" s="182">
        <v>0</v>
      </c>
      <c r="O28" s="182">
        <v>0</v>
      </c>
    </row>
    <row r="29" spans="1:15">
      <c r="J29" s="521"/>
      <c r="K29" s="116" t="s">
        <v>169</v>
      </c>
      <c r="L29" s="182">
        <v>0</v>
      </c>
      <c r="M29" s="182">
        <v>0.1</v>
      </c>
      <c r="N29" s="182">
        <v>0</v>
      </c>
      <c r="O29" s="182">
        <v>0</v>
      </c>
    </row>
    <row r="30" spans="1:15">
      <c r="J30" s="521"/>
      <c r="K30" s="116" t="s">
        <v>170</v>
      </c>
      <c r="L30" s="182">
        <v>0</v>
      </c>
      <c r="M30" s="182">
        <v>0.4</v>
      </c>
      <c r="N30" s="182">
        <v>0</v>
      </c>
      <c r="O30" s="182">
        <v>0</v>
      </c>
    </row>
    <row r="31" spans="1:15">
      <c r="J31" s="521"/>
      <c r="K31" s="116" t="s">
        <v>171</v>
      </c>
      <c r="L31" s="182">
        <v>0</v>
      </c>
      <c r="M31" s="182">
        <v>0.6</v>
      </c>
      <c r="N31" s="182">
        <v>0</v>
      </c>
      <c r="O31" s="182">
        <v>0</v>
      </c>
    </row>
    <row r="32" spans="1:15">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7.4999999999999997E-2</v>
      </c>
      <c r="M34" s="241">
        <f>MAX(M22:M33)</f>
        <v>75.7</v>
      </c>
      <c r="N34" s="241">
        <f>AVERAGE(N22:N33)</f>
        <v>6.6666666666666666E-2</v>
      </c>
      <c r="O34" s="241">
        <f>MAX(O22:O33)</f>
        <v>2.5</v>
      </c>
    </row>
    <row r="36" spans="1:15" ht="30">
      <c r="J36" s="111">
        <f>+A6</f>
        <v>2020</v>
      </c>
      <c r="K36" s="111" t="s">
        <v>256</v>
      </c>
      <c r="L36" s="117" t="s">
        <v>157</v>
      </c>
      <c r="M36" s="117" t="s">
        <v>158</v>
      </c>
      <c r="N36" s="117" t="s">
        <v>160</v>
      </c>
      <c r="O36" s="117" t="s">
        <v>161</v>
      </c>
    </row>
    <row r="37" spans="1:15">
      <c r="J37" s="521" t="s">
        <v>112</v>
      </c>
      <c r="K37" s="116" t="s">
        <v>162</v>
      </c>
      <c r="L37" s="182">
        <v>0.6</v>
      </c>
      <c r="M37" s="182">
        <v>166.7</v>
      </c>
      <c r="N37" s="182">
        <v>0.3</v>
      </c>
      <c r="O37" s="182">
        <v>0.7</v>
      </c>
    </row>
    <row r="38" spans="1:15">
      <c r="J38" s="521"/>
      <c r="K38" s="116" t="s">
        <v>163</v>
      </c>
      <c r="L38" s="182">
        <v>0.4</v>
      </c>
      <c r="M38" s="182">
        <v>4.5999999999999996</v>
      </c>
      <c r="N38" s="182">
        <v>0.3</v>
      </c>
      <c r="O38" s="182">
        <v>0.6</v>
      </c>
    </row>
    <row r="39" spans="1:15">
      <c r="J39" s="521"/>
      <c r="K39" s="116" t="s">
        <v>164</v>
      </c>
      <c r="L39" s="182">
        <v>0.4</v>
      </c>
      <c r="M39" s="182">
        <v>52.7</v>
      </c>
      <c r="N39" s="182">
        <v>0.4</v>
      </c>
      <c r="O39" s="182">
        <v>2.6</v>
      </c>
    </row>
    <row r="40" spans="1:15">
      <c r="J40" s="521"/>
      <c r="K40" s="116" t="s">
        <v>165</v>
      </c>
      <c r="L40" s="182">
        <v>0.1</v>
      </c>
      <c r="M40" s="182">
        <v>7</v>
      </c>
      <c r="N40" s="182">
        <v>0.1</v>
      </c>
      <c r="O40" s="182">
        <v>2.7</v>
      </c>
    </row>
    <row r="41" spans="1:15">
      <c r="J41" s="521"/>
      <c r="K41" s="116" t="s">
        <v>166</v>
      </c>
      <c r="L41" s="182">
        <v>0.1</v>
      </c>
      <c r="M41" s="182">
        <v>2.6</v>
      </c>
      <c r="N41" s="182">
        <v>0.1</v>
      </c>
      <c r="O41" s="182">
        <v>1</v>
      </c>
    </row>
    <row r="42" spans="1:15">
      <c r="J42" s="521"/>
      <c r="K42" s="116" t="s">
        <v>167</v>
      </c>
      <c r="L42" s="182">
        <v>0</v>
      </c>
      <c r="M42" s="182">
        <v>0.5</v>
      </c>
      <c r="N42" s="182">
        <v>0</v>
      </c>
      <c r="O42" s="182">
        <v>0.1</v>
      </c>
    </row>
    <row r="43" spans="1:15">
      <c r="J43" s="521"/>
      <c r="K43" s="116" t="s">
        <v>168</v>
      </c>
      <c r="L43" s="182">
        <v>0.1</v>
      </c>
      <c r="M43" s="182">
        <v>5.2</v>
      </c>
      <c r="N43" s="182">
        <v>0.1</v>
      </c>
      <c r="O43" s="182">
        <v>0.3</v>
      </c>
    </row>
    <row r="44" spans="1:15">
      <c r="J44" s="521"/>
      <c r="K44" s="116" t="s">
        <v>169</v>
      </c>
      <c r="L44" s="182">
        <v>0</v>
      </c>
      <c r="M44" s="182">
        <v>0.3</v>
      </c>
      <c r="N44" s="182">
        <v>0</v>
      </c>
      <c r="O44" s="182">
        <v>0</v>
      </c>
    </row>
    <row r="45" spans="1:15">
      <c r="J45" s="521"/>
      <c r="K45" s="116" t="s">
        <v>170</v>
      </c>
      <c r="L45" s="182">
        <v>0</v>
      </c>
      <c r="M45" s="182">
        <v>1.4</v>
      </c>
      <c r="N45" s="182">
        <v>0</v>
      </c>
      <c r="O45" s="182">
        <v>0.1</v>
      </c>
    </row>
    <row r="46" spans="1:15">
      <c r="J46" s="521"/>
      <c r="K46" s="116" t="s">
        <v>171</v>
      </c>
      <c r="L46" s="182">
        <v>0</v>
      </c>
      <c r="M46" s="182">
        <v>1.2</v>
      </c>
      <c r="N46" s="182">
        <v>0</v>
      </c>
      <c r="O46" s="182">
        <v>0.1</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c r="B49" s="525"/>
      <c r="C49" s="525"/>
      <c r="D49" s="525"/>
      <c r="E49" s="525"/>
      <c r="F49" s="525"/>
      <c r="G49" s="526"/>
      <c r="J49" s="521"/>
      <c r="K49" s="112" t="s">
        <v>258</v>
      </c>
      <c r="L49" s="241">
        <f>AVERAGE(L37:L48)</f>
        <v>0.14166666666666669</v>
      </c>
      <c r="M49" s="241">
        <f>MAX(M37:M48)</f>
        <v>166.7</v>
      </c>
      <c r="N49" s="241">
        <f>AVERAGE(N37:N48)</f>
        <v>0.10833333333333335</v>
      </c>
      <c r="O49" s="241">
        <f>MAX(O37:O48)</f>
        <v>2.7</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B54" s="576"/>
      <c r="C54" s="576"/>
      <c r="J54" s="521"/>
      <c r="K54" s="116" t="s">
        <v>164</v>
      </c>
      <c r="L54" s="114"/>
      <c r="M54" s="114"/>
      <c r="N54" s="114"/>
      <c r="O54" s="114"/>
    </row>
    <row r="55" spans="1:15">
      <c r="B55" s="576"/>
      <c r="C55" s="576"/>
      <c r="J55" s="521"/>
      <c r="K55" s="116" t="s">
        <v>165</v>
      </c>
      <c r="L55" s="114"/>
      <c r="M55" s="114"/>
      <c r="N55" s="114"/>
      <c r="O55" s="114"/>
    </row>
    <row r="56" spans="1:15">
      <c r="B56" s="576"/>
      <c r="C56" s="576"/>
      <c r="J56" s="521"/>
      <c r="K56" s="116" t="s">
        <v>166</v>
      </c>
      <c r="L56" s="114"/>
      <c r="M56" s="114"/>
      <c r="N56" s="114"/>
      <c r="O56" s="114"/>
    </row>
    <row r="57" spans="1:15" ht="15" thickBot="1">
      <c r="A57" s="3" t="s">
        <v>477</v>
      </c>
      <c r="B57" s="577"/>
      <c r="C57" s="577"/>
      <c r="E57" s="67" t="s">
        <v>476</v>
      </c>
      <c r="F57" s="251">
        <v>44263</v>
      </c>
      <c r="J57" s="521"/>
      <c r="K57" s="116" t="s">
        <v>167</v>
      </c>
      <c r="L57" s="114"/>
      <c r="M57" s="114"/>
      <c r="N57" s="114"/>
      <c r="O57" s="114"/>
    </row>
    <row r="58" spans="1:15">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4:S8"/>
    <mergeCell ref="Q10:S12"/>
    <mergeCell ref="Q13:S16"/>
    <mergeCell ref="J67:J79"/>
    <mergeCell ref="B5:D5"/>
    <mergeCell ref="E5:G5"/>
    <mergeCell ref="J5:O5"/>
    <mergeCell ref="J7:J19"/>
    <mergeCell ref="J22:J34"/>
    <mergeCell ref="J37:J49"/>
    <mergeCell ref="A48:G48"/>
    <mergeCell ref="A49:G52"/>
    <mergeCell ref="J52:J64"/>
    <mergeCell ref="B57:C57"/>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pageSetUpPr fitToPage="1"/>
  </sheetPr>
  <dimension ref="A1:S79"/>
  <sheetViews>
    <sheetView showGridLines="0" zoomScaleNormal="100" workbookViewId="0">
      <selection activeCell="B54" sqref="B54:C57"/>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2.42578125"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row>
    <row r="3" spans="1:19" ht="15">
      <c r="A3" s="110" t="s">
        <v>262</v>
      </c>
      <c r="D3" s="131" t="s">
        <v>294</v>
      </c>
      <c r="G3" s="135" t="s">
        <v>301</v>
      </c>
      <c r="J3" s="11" t="str">
        <f>+A3</f>
        <v>Monitoring of Particulate matter emissions</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364</v>
      </c>
      <c r="C6" s="104" t="s">
        <v>157</v>
      </c>
      <c r="D6" s="104" t="s">
        <v>313</v>
      </c>
      <c r="E6" s="104" t="s">
        <v>177</v>
      </c>
      <c r="F6" s="104" t="s">
        <v>160</v>
      </c>
      <c r="G6" s="104" t="s">
        <v>314</v>
      </c>
      <c r="H6" s="109"/>
      <c r="J6" s="111">
        <f>+A6</f>
        <v>2020</v>
      </c>
      <c r="K6" s="111" t="s">
        <v>256</v>
      </c>
      <c r="L6" s="117" t="s">
        <v>157</v>
      </c>
      <c r="M6" s="117" t="s">
        <v>158</v>
      </c>
      <c r="N6" s="117" t="s">
        <v>160</v>
      </c>
      <c r="O6" s="117" t="s">
        <v>161</v>
      </c>
      <c r="Q6" s="511"/>
      <c r="R6" s="511"/>
      <c r="S6" s="511"/>
    </row>
    <row r="7" spans="1:19">
      <c r="A7" s="116" t="s">
        <v>162</v>
      </c>
      <c r="B7" s="113">
        <v>10</v>
      </c>
      <c r="C7" s="182">
        <f t="shared" ref="C7:C18" si="0">AVERAGE(L7,L22,L37)</f>
        <v>3.3333333333333333E-2</v>
      </c>
      <c r="D7" s="182">
        <f t="shared" ref="D7:D18" si="1">AVERAGE(M7,M22,M37)</f>
        <v>0.30000000000000004</v>
      </c>
      <c r="E7" s="113">
        <v>10</v>
      </c>
      <c r="F7" s="182">
        <f t="shared" ref="F7:F18" si="2">AVERAGE(N7,N22,N37)</f>
        <v>0</v>
      </c>
      <c r="G7" s="182">
        <f t="shared" ref="G7:G18" si="3">AVERAGE(O7,O22,O37)</f>
        <v>6.6666666666666666E-2</v>
      </c>
      <c r="J7" s="521" t="s">
        <v>110</v>
      </c>
      <c r="K7" s="116" t="s">
        <v>162</v>
      </c>
      <c r="L7" s="182">
        <v>0.1</v>
      </c>
      <c r="M7" s="182">
        <v>0.2</v>
      </c>
      <c r="N7" s="182">
        <v>0</v>
      </c>
      <c r="O7" s="182">
        <v>0.1</v>
      </c>
      <c r="Q7" s="511"/>
      <c r="R7" s="511"/>
      <c r="S7" s="511"/>
    </row>
    <row r="8" spans="1:19">
      <c r="A8" s="116" t="s">
        <v>163</v>
      </c>
      <c r="B8" s="113">
        <v>10</v>
      </c>
      <c r="C8" s="182">
        <f t="shared" si="0"/>
        <v>3.3333333333333333E-2</v>
      </c>
      <c r="D8" s="182">
        <f t="shared" si="1"/>
        <v>9.8333333333333339</v>
      </c>
      <c r="E8" s="113">
        <v>10</v>
      </c>
      <c r="F8" s="182">
        <f t="shared" si="2"/>
        <v>0</v>
      </c>
      <c r="G8" s="182">
        <f t="shared" si="3"/>
        <v>0.26666666666666666</v>
      </c>
      <c r="J8" s="521"/>
      <c r="K8" s="116" t="s">
        <v>163</v>
      </c>
      <c r="L8" s="182">
        <v>0.1</v>
      </c>
      <c r="M8" s="182">
        <v>29.1</v>
      </c>
      <c r="N8" s="182">
        <v>0</v>
      </c>
      <c r="O8" s="182">
        <v>0.7</v>
      </c>
      <c r="Q8" s="511"/>
      <c r="R8" s="511"/>
      <c r="S8" s="511"/>
    </row>
    <row r="9" spans="1:19" ht="15">
      <c r="A9" s="116" t="s">
        <v>164</v>
      </c>
      <c r="B9" s="113">
        <v>10</v>
      </c>
      <c r="C9" s="182">
        <f t="shared" si="0"/>
        <v>3.3333333333333333E-2</v>
      </c>
      <c r="D9" s="182">
        <f t="shared" si="1"/>
        <v>0.33333333333333331</v>
      </c>
      <c r="E9" s="113">
        <v>10</v>
      </c>
      <c r="F9" s="182">
        <f t="shared" si="2"/>
        <v>3.3333333333333333E-2</v>
      </c>
      <c r="G9" s="182">
        <f t="shared" si="3"/>
        <v>0.13333333333333333</v>
      </c>
      <c r="J9" s="521"/>
      <c r="K9" s="116" t="s">
        <v>164</v>
      </c>
      <c r="L9" s="182">
        <v>0</v>
      </c>
      <c r="M9" s="182">
        <v>0.3</v>
      </c>
      <c r="N9" s="182">
        <v>0</v>
      </c>
      <c r="O9" s="182">
        <v>0.1</v>
      </c>
      <c r="Q9" s="133" t="s">
        <v>300</v>
      </c>
    </row>
    <row r="10" spans="1:19" ht="14.25" customHeight="1">
      <c r="A10" s="116" t="s">
        <v>165</v>
      </c>
      <c r="B10" s="113">
        <v>10</v>
      </c>
      <c r="C10" s="182">
        <f t="shared" si="0"/>
        <v>3.3333333333333333E-2</v>
      </c>
      <c r="D10" s="182">
        <f t="shared" si="1"/>
        <v>0.23333333333333331</v>
      </c>
      <c r="E10" s="113">
        <v>10</v>
      </c>
      <c r="F10" s="182">
        <f t="shared" si="2"/>
        <v>3.3333333333333333E-2</v>
      </c>
      <c r="G10" s="182">
        <f t="shared" si="3"/>
        <v>6.6666666666666666E-2</v>
      </c>
      <c r="J10" s="521"/>
      <c r="K10" s="116" t="s">
        <v>165</v>
      </c>
      <c r="L10" s="182">
        <v>0</v>
      </c>
      <c r="M10" s="182">
        <v>0.1</v>
      </c>
      <c r="N10" s="182">
        <v>0</v>
      </c>
      <c r="O10" s="182">
        <v>0</v>
      </c>
      <c r="Q10" s="520" t="s">
        <v>320</v>
      </c>
      <c r="R10" s="520"/>
      <c r="S10" s="520"/>
    </row>
    <row r="11" spans="1:19">
      <c r="A11" s="116" t="s">
        <v>166</v>
      </c>
      <c r="B11" s="113">
        <v>10</v>
      </c>
      <c r="C11" s="182">
        <f t="shared" si="0"/>
        <v>3.3333333333333333E-2</v>
      </c>
      <c r="D11" s="182">
        <f t="shared" si="1"/>
        <v>0.23333333333333331</v>
      </c>
      <c r="E11" s="113">
        <v>10</v>
      </c>
      <c r="F11" s="182">
        <f t="shared" si="2"/>
        <v>3.3333333333333333E-2</v>
      </c>
      <c r="G11" s="182">
        <f t="shared" si="3"/>
        <v>6.6666666666666666E-2</v>
      </c>
      <c r="J11" s="521"/>
      <c r="K11" s="116" t="s">
        <v>166</v>
      </c>
      <c r="L11" s="182">
        <v>0</v>
      </c>
      <c r="M11" s="182">
        <v>0.1</v>
      </c>
      <c r="N11" s="182">
        <v>0</v>
      </c>
      <c r="O11" s="182">
        <v>0</v>
      </c>
      <c r="Q11" s="520"/>
      <c r="R11" s="520"/>
      <c r="S11" s="520"/>
    </row>
    <row r="12" spans="1:19">
      <c r="A12" s="116" t="s">
        <v>167</v>
      </c>
      <c r="B12" s="113">
        <v>10</v>
      </c>
      <c r="C12" s="182">
        <f t="shared" si="0"/>
        <v>0</v>
      </c>
      <c r="D12" s="182">
        <f t="shared" si="1"/>
        <v>0.16666666666666666</v>
      </c>
      <c r="E12" s="113">
        <v>10</v>
      </c>
      <c r="F12" s="182">
        <f t="shared" si="2"/>
        <v>0</v>
      </c>
      <c r="G12" s="182">
        <f t="shared" si="3"/>
        <v>3.3333333333333333E-2</v>
      </c>
      <c r="J12" s="521"/>
      <c r="K12" s="116" t="s">
        <v>167</v>
      </c>
      <c r="L12" s="182">
        <v>0</v>
      </c>
      <c r="M12" s="182">
        <v>0.2</v>
      </c>
      <c r="N12" s="182">
        <v>0</v>
      </c>
      <c r="O12" s="182">
        <v>0</v>
      </c>
      <c r="Q12" s="520"/>
      <c r="R12" s="520"/>
      <c r="S12" s="520"/>
    </row>
    <row r="13" spans="1:19" ht="14.25" customHeight="1">
      <c r="A13" s="116" t="s">
        <v>168</v>
      </c>
      <c r="B13" s="113">
        <v>10</v>
      </c>
      <c r="C13" s="182">
        <f t="shared" si="0"/>
        <v>0.66666666666666663</v>
      </c>
      <c r="D13" s="182">
        <f t="shared" si="1"/>
        <v>3.9666666666666663</v>
      </c>
      <c r="E13" s="113">
        <v>10</v>
      </c>
      <c r="F13" s="182">
        <f t="shared" si="2"/>
        <v>0.6</v>
      </c>
      <c r="G13" s="182">
        <f t="shared" si="3"/>
        <v>0.93333333333333346</v>
      </c>
      <c r="J13" s="521"/>
      <c r="K13" s="116" t="s">
        <v>168</v>
      </c>
      <c r="L13" s="182">
        <v>0.5</v>
      </c>
      <c r="M13" s="182">
        <v>2.2000000000000002</v>
      </c>
      <c r="N13" s="182">
        <v>0.4</v>
      </c>
      <c r="O13" s="182">
        <v>0.9</v>
      </c>
      <c r="Q13" s="520" t="s">
        <v>326</v>
      </c>
      <c r="R13" s="520"/>
      <c r="S13" s="520"/>
    </row>
    <row r="14" spans="1:19">
      <c r="A14" s="116" t="s">
        <v>169</v>
      </c>
      <c r="B14" s="113">
        <v>10</v>
      </c>
      <c r="C14" s="182">
        <f t="shared" si="0"/>
        <v>0.76666666666666661</v>
      </c>
      <c r="D14" s="182">
        <f t="shared" si="1"/>
        <v>1.2666666666666668</v>
      </c>
      <c r="E14" s="113">
        <v>10</v>
      </c>
      <c r="F14" s="182">
        <f t="shared" si="2"/>
        <v>0.6</v>
      </c>
      <c r="G14" s="182">
        <f t="shared" si="3"/>
        <v>0.83333333333333337</v>
      </c>
      <c r="J14" s="521"/>
      <c r="K14" s="116" t="s">
        <v>169</v>
      </c>
      <c r="L14" s="182">
        <v>0.8</v>
      </c>
      <c r="M14" s="182">
        <v>1.4</v>
      </c>
      <c r="N14" s="182">
        <v>0.7</v>
      </c>
      <c r="O14" s="182">
        <v>0.9</v>
      </c>
      <c r="Q14" s="520"/>
      <c r="R14" s="520"/>
      <c r="S14" s="520"/>
    </row>
    <row r="15" spans="1:19">
      <c r="A15" s="116" t="s">
        <v>170</v>
      </c>
      <c r="B15" s="113">
        <v>10</v>
      </c>
      <c r="C15" s="182">
        <f t="shared" si="0"/>
        <v>0.23333333333333331</v>
      </c>
      <c r="D15" s="182">
        <f t="shared" si="1"/>
        <v>0.80000000000000016</v>
      </c>
      <c r="E15" s="113">
        <v>10</v>
      </c>
      <c r="F15" s="182">
        <f t="shared" si="2"/>
        <v>0.23333333333333331</v>
      </c>
      <c r="G15" s="182">
        <f t="shared" si="3"/>
        <v>0.33333333333333331</v>
      </c>
      <c r="J15" s="521"/>
      <c r="K15" s="116" t="s">
        <v>170</v>
      </c>
      <c r="L15" s="182">
        <v>0.7</v>
      </c>
      <c r="M15" s="182">
        <v>2.1</v>
      </c>
      <c r="N15" s="182">
        <v>0.7</v>
      </c>
      <c r="O15" s="182">
        <v>1</v>
      </c>
      <c r="Q15" s="520"/>
      <c r="R15" s="520"/>
      <c r="S15" s="520"/>
    </row>
    <row r="16" spans="1:19">
      <c r="A16" s="116" t="s">
        <v>171</v>
      </c>
      <c r="B16" s="113">
        <v>10</v>
      </c>
      <c r="C16" s="182">
        <f t="shared" si="0"/>
        <v>0.39999999999999997</v>
      </c>
      <c r="D16" s="182">
        <f t="shared" si="1"/>
        <v>1.3333333333333333</v>
      </c>
      <c r="E16" s="113">
        <v>10</v>
      </c>
      <c r="F16" s="182">
        <f t="shared" si="2"/>
        <v>0.3666666666666667</v>
      </c>
      <c r="G16" s="182">
        <f t="shared" si="3"/>
        <v>0.5</v>
      </c>
      <c r="J16" s="521"/>
      <c r="K16" s="116" t="s">
        <v>171</v>
      </c>
      <c r="L16" s="182">
        <v>1.2</v>
      </c>
      <c r="M16" s="182">
        <v>3.9</v>
      </c>
      <c r="N16" s="182">
        <v>1.1000000000000001</v>
      </c>
      <c r="O16" s="182">
        <v>1.5</v>
      </c>
      <c r="Q16" s="520"/>
      <c r="R16" s="520"/>
      <c r="S16" s="520"/>
    </row>
    <row r="17" spans="1:15">
      <c r="A17" s="116" t="s">
        <v>172</v>
      </c>
      <c r="B17" s="113">
        <v>10</v>
      </c>
      <c r="C17" s="182">
        <f t="shared" si="0"/>
        <v>0</v>
      </c>
      <c r="D17" s="182">
        <f t="shared" si="1"/>
        <v>0</v>
      </c>
      <c r="E17" s="113">
        <v>10</v>
      </c>
      <c r="F17" s="182">
        <f t="shared" si="2"/>
        <v>0</v>
      </c>
      <c r="G17" s="182">
        <f t="shared" si="3"/>
        <v>0</v>
      </c>
      <c r="J17" s="521"/>
      <c r="K17" s="116" t="s">
        <v>172</v>
      </c>
      <c r="L17" s="182">
        <v>0</v>
      </c>
      <c r="M17" s="182">
        <v>0</v>
      </c>
      <c r="N17" s="182">
        <v>0</v>
      </c>
      <c r="O17" s="182">
        <v>0</v>
      </c>
    </row>
    <row r="18" spans="1:15">
      <c r="A18" s="116" t="s">
        <v>173</v>
      </c>
      <c r="B18" s="113">
        <v>10</v>
      </c>
      <c r="C18" s="182">
        <f t="shared" si="0"/>
        <v>0</v>
      </c>
      <c r="D18" s="182">
        <f t="shared" si="1"/>
        <v>0</v>
      </c>
      <c r="E18" s="113">
        <v>10</v>
      </c>
      <c r="F18" s="182">
        <f t="shared" si="2"/>
        <v>0</v>
      </c>
      <c r="G18" s="182">
        <f t="shared" si="3"/>
        <v>0</v>
      </c>
      <c r="J18" s="521"/>
      <c r="K18" s="116" t="s">
        <v>173</v>
      </c>
      <c r="L18" s="182">
        <v>0</v>
      </c>
      <c r="M18" s="182">
        <v>0</v>
      </c>
      <c r="N18" s="182">
        <v>0</v>
      </c>
      <c r="O18" s="182">
        <v>0</v>
      </c>
    </row>
    <row r="19" spans="1:15">
      <c r="J19" s="521"/>
      <c r="K19" s="112" t="s">
        <v>258</v>
      </c>
      <c r="L19" s="241">
        <f>AVERAGE(L7:L18)</f>
        <v>0.28333333333333338</v>
      </c>
      <c r="M19" s="241">
        <f>MAX(M7:M18)</f>
        <v>29.1</v>
      </c>
      <c r="N19" s="241">
        <f>AVERAGE(N7:N18)</f>
        <v>0.2416666666666667</v>
      </c>
      <c r="O19" s="241">
        <f>MAX(O7:O18)</f>
        <v>1.5</v>
      </c>
    </row>
    <row r="21" spans="1:15" ht="30">
      <c r="J21" s="111">
        <f>+A6</f>
        <v>2020</v>
      </c>
      <c r="K21" s="111" t="s">
        <v>256</v>
      </c>
      <c r="L21" s="117" t="s">
        <v>157</v>
      </c>
      <c r="M21" s="117" t="s">
        <v>158</v>
      </c>
      <c r="N21" s="117" t="s">
        <v>160</v>
      </c>
      <c r="O21" s="117" t="s">
        <v>161</v>
      </c>
    </row>
    <row r="22" spans="1:15">
      <c r="J22" s="521" t="s">
        <v>111</v>
      </c>
      <c r="K22" s="116" t="s">
        <v>162</v>
      </c>
      <c r="L22" s="182">
        <v>0</v>
      </c>
      <c r="M22" s="182">
        <v>0.4</v>
      </c>
      <c r="N22" s="182">
        <v>0</v>
      </c>
      <c r="O22" s="182">
        <v>0.1</v>
      </c>
    </row>
    <row r="23" spans="1:15">
      <c r="J23" s="521"/>
      <c r="K23" s="116" t="s">
        <v>163</v>
      </c>
      <c r="L23" s="182">
        <v>0</v>
      </c>
      <c r="M23" s="182">
        <v>0.3</v>
      </c>
      <c r="N23" s="182">
        <v>0</v>
      </c>
      <c r="O23" s="182">
        <v>0.1</v>
      </c>
    </row>
    <row r="24" spans="1:15">
      <c r="J24" s="521"/>
      <c r="K24" s="116" t="s">
        <v>164</v>
      </c>
      <c r="L24" s="182">
        <v>0.1</v>
      </c>
      <c r="M24" s="182">
        <v>0.4</v>
      </c>
      <c r="N24" s="182">
        <v>0.1</v>
      </c>
      <c r="O24" s="182">
        <v>0.2</v>
      </c>
    </row>
    <row r="25" spans="1:15">
      <c r="J25" s="521"/>
      <c r="K25" s="116" t="s">
        <v>165</v>
      </c>
      <c r="L25" s="182">
        <v>0.1</v>
      </c>
      <c r="M25" s="182">
        <v>0.5</v>
      </c>
      <c r="N25" s="182">
        <v>0.1</v>
      </c>
      <c r="O25" s="182">
        <v>0.2</v>
      </c>
    </row>
    <row r="26" spans="1:15">
      <c r="J26" s="521"/>
      <c r="K26" s="116" t="s">
        <v>166</v>
      </c>
      <c r="L26" s="182">
        <v>0.1</v>
      </c>
      <c r="M26" s="182">
        <v>0.4</v>
      </c>
      <c r="N26" s="182">
        <v>0.1</v>
      </c>
      <c r="O26" s="182">
        <v>0.2</v>
      </c>
    </row>
    <row r="27" spans="1:15">
      <c r="J27" s="521"/>
      <c r="K27" s="116" t="s">
        <v>167</v>
      </c>
      <c r="L27" s="182">
        <v>0</v>
      </c>
      <c r="M27" s="182">
        <v>0.3</v>
      </c>
      <c r="N27" s="182">
        <v>0</v>
      </c>
      <c r="O27" s="182">
        <v>0.1</v>
      </c>
    </row>
    <row r="28" spans="1:15">
      <c r="J28" s="521"/>
      <c r="K28" s="116" t="s">
        <v>168</v>
      </c>
      <c r="L28" s="182">
        <v>1.5</v>
      </c>
      <c r="M28" s="182">
        <v>9.1999999999999993</v>
      </c>
      <c r="N28" s="182">
        <v>1.4</v>
      </c>
      <c r="O28" s="182">
        <v>1.8</v>
      </c>
    </row>
    <row r="29" spans="1:15">
      <c r="J29" s="521"/>
      <c r="K29" s="116" t="s">
        <v>169</v>
      </c>
      <c r="L29" s="182">
        <v>1.5</v>
      </c>
      <c r="M29" s="182">
        <v>2.2000000000000002</v>
      </c>
      <c r="N29" s="182">
        <v>1.1000000000000001</v>
      </c>
      <c r="O29" s="182">
        <v>1.5</v>
      </c>
    </row>
    <row r="30" spans="1:15">
      <c r="J30" s="521"/>
      <c r="K30" s="116" t="s">
        <v>170</v>
      </c>
      <c r="L30" s="182">
        <v>0</v>
      </c>
      <c r="M30" s="182">
        <v>0.2</v>
      </c>
      <c r="N30" s="182">
        <v>0</v>
      </c>
      <c r="O30" s="182">
        <v>0</v>
      </c>
    </row>
    <row r="31" spans="1:15">
      <c r="J31" s="521"/>
      <c r="K31" s="116" t="s">
        <v>171</v>
      </c>
      <c r="L31" s="182">
        <v>0</v>
      </c>
      <c r="M31" s="182">
        <v>0.1</v>
      </c>
      <c r="N31" s="182">
        <v>0</v>
      </c>
      <c r="O31" s="182">
        <v>0</v>
      </c>
    </row>
    <row r="32" spans="1:15">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0.27499999999999997</v>
      </c>
      <c r="M34" s="241">
        <f>MAX(M22:M33)</f>
        <v>9.1999999999999993</v>
      </c>
      <c r="N34" s="241">
        <f>AVERAGE(N22:N33)</f>
        <v>0.23333333333333331</v>
      </c>
      <c r="O34" s="241">
        <f>MAX(O22:O33)</f>
        <v>1.8</v>
      </c>
    </row>
    <row r="36" spans="1:15" ht="30">
      <c r="J36" s="111">
        <f>+A6</f>
        <v>2020</v>
      </c>
      <c r="K36" s="111" t="s">
        <v>256</v>
      </c>
      <c r="L36" s="117" t="s">
        <v>157</v>
      </c>
      <c r="M36" s="117" t="s">
        <v>158</v>
      </c>
      <c r="N36" s="117" t="s">
        <v>160</v>
      </c>
      <c r="O36" s="117" t="s">
        <v>161</v>
      </c>
    </row>
    <row r="37" spans="1:15">
      <c r="J37" s="521" t="s">
        <v>112</v>
      </c>
      <c r="K37" s="116" t="s">
        <v>162</v>
      </c>
      <c r="L37" s="182">
        <v>0</v>
      </c>
      <c r="M37" s="182">
        <v>0.3</v>
      </c>
      <c r="N37" s="182">
        <v>0</v>
      </c>
      <c r="O37" s="182">
        <v>0</v>
      </c>
    </row>
    <row r="38" spans="1:15">
      <c r="J38" s="521"/>
      <c r="K38" s="116" t="s">
        <v>163</v>
      </c>
      <c r="L38" s="182">
        <v>0</v>
      </c>
      <c r="M38" s="182">
        <v>0.1</v>
      </c>
      <c r="N38" s="182">
        <v>0</v>
      </c>
      <c r="O38" s="182">
        <v>0</v>
      </c>
    </row>
    <row r="39" spans="1:15">
      <c r="J39" s="521"/>
      <c r="K39" s="116" t="s">
        <v>164</v>
      </c>
      <c r="L39" s="182">
        <v>0</v>
      </c>
      <c r="M39" s="182">
        <v>0.3</v>
      </c>
      <c r="N39" s="182">
        <v>0</v>
      </c>
      <c r="O39" s="182">
        <v>0.1</v>
      </c>
    </row>
    <row r="40" spans="1:15">
      <c r="J40" s="521"/>
      <c r="K40" s="116" t="s">
        <v>165</v>
      </c>
      <c r="L40" s="182">
        <v>0</v>
      </c>
      <c r="M40" s="182">
        <v>0.1</v>
      </c>
      <c r="N40" s="182">
        <v>0</v>
      </c>
      <c r="O40" s="182">
        <v>0</v>
      </c>
    </row>
    <row r="41" spans="1:15">
      <c r="J41" s="521"/>
      <c r="K41" s="116" t="s">
        <v>166</v>
      </c>
      <c r="L41" s="182">
        <v>0</v>
      </c>
      <c r="M41" s="182">
        <v>0.2</v>
      </c>
      <c r="N41" s="182">
        <v>0</v>
      </c>
      <c r="O41" s="182">
        <v>0</v>
      </c>
    </row>
    <row r="42" spans="1:15">
      <c r="J42" s="521"/>
      <c r="K42" s="116" t="s">
        <v>167</v>
      </c>
      <c r="L42" s="182">
        <v>0</v>
      </c>
      <c r="M42" s="182">
        <v>0</v>
      </c>
      <c r="N42" s="182">
        <v>0</v>
      </c>
      <c r="O42" s="182">
        <v>0</v>
      </c>
    </row>
    <row r="43" spans="1:15">
      <c r="J43" s="521"/>
      <c r="K43" s="116" t="s">
        <v>168</v>
      </c>
      <c r="L43" s="182">
        <v>0</v>
      </c>
      <c r="M43" s="182">
        <v>0.5</v>
      </c>
      <c r="N43" s="182">
        <v>0</v>
      </c>
      <c r="O43" s="182">
        <v>0.1</v>
      </c>
    </row>
    <row r="44" spans="1:15">
      <c r="J44" s="521"/>
      <c r="K44" s="116" t="s">
        <v>169</v>
      </c>
      <c r="L44" s="182">
        <v>0</v>
      </c>
      <c r="M44" s="182">
        <v>0.2</v>
      </c>
      <c r="N44" s="182">
        <v>0</v>
      </c>
      <c r="O44" s="182">
        <v>0.1</v>
      </c>
    </row>
    <row r="45" spans="1:15">
      <c r="J45" s="521"/>
      <c r="K45" s="116" t="s">
        <v>170</v>
      </c>
      <c r="L45" s="182">
        <v>0</v>
      </c>
      <c r="M45" s="182">
        <v>0.1</v>
      </c>
      <c r="N45" s="182">
        <v>0</v>
      </c>
      <c r="O45" s="182">
        <v>0</v>
      </c>
    </row>
    <row r="46" spans="1:15">
      <c r="J46" s="521"/>
      <c r="K46" s="116" t="s">
        <v>171</v>
      </c>
      <c r="L46" s="182">
        <v>0</v>
      </c>
      <c r="M46" s="182">
        <v>0</v>
      </c>
      <c r="N46" s="182">
        <v>0</v>
      </c>
      <c r="O46" s="182">
        <v>0</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c r="B49" s="525"/>
      <c r="C49" s="525"/>
      <c r="D49" s="525"/>
      <c r="E49" s="525"/>
      <c r="F49" s="525"/>
      <c r="G49" s="526"/>
      <c r="J49" s="521"/>
      <c r="K49" s="112" t="s">
        <v>258</v>
      </c>
      <c r="L49" s="241">
        <f>AVERAGE(L37:L48)</f>
        <v>0</v>
      </c>
      <c r="M49" s="241">
        <f>MAX(M37:M48)</f>
        <v>0.5</v>
      </c>
      <c r="N49" s="241">
        <f>AVERAGE(N37:N48)</f>
        <v>0</v>
      </c>
      <c r="O49" s="241">
        <f>MAX(O37:O48)</f>
        <v>0.1</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B54" s="576"/>
      <c r="C54" s="576"/>
      <c r="J54" s="521"/>
      <c r="K54" s="116" t="s">
        <v>164</v>
      </c>
      <c r="L54" s="114"/>
      <c r="M54" s="114"/>
      <c r="N54" s="114"/>
      <c r="O54" s="114"/>
    </row>
    <row r="55" spans="1:15">
      <c r="B55" s="576"/>
      <c r="C55" s="576"/>
      <c r="J55" s="521"/>
      <c r="K55" s="116" t="s">
        <v>165</v>
      </c>
      <c r="L55" s="114"/>
      <c r="M55" s="114"/>
      <c r="N55" s="114"/>
      <c r="O55" s="114"/>
    </row>
    <row r="56" spans="1:15">
      <c r="B56" s="576"/>
      <c r="C56" s="576"/>
      <c r="J56" s="521"/>
      <c r="K56" s="116" t="s">
        <v>166</v>
      </c>
      <c r="L56" s="114"/>
      <c r="M56" s="114"/>
      <c r="N56" s="114"/>
      <c r="O56" s="114"/>
    </row>
    <row r="57" spans="1:15" ht="15" thickBot="1">
      <c r="A57" s="3" t="s">
        <v>477</v>
      </c>
      <c r="B57" s="577"/>
      <c r="C57" s="577"/>
      <c r="E57" s="67" t="s">
        <v>476</v>
      </c>
      <c r="F57" s="251">
        <v>44263</v>
      </c>
      <c r="J57" s="521"/>
      <c r="K57" s="116" t="s">
        <v>167</v>
      </c>
      <c r="L57" s="114"/>
      <c r="M57" s="114"/>
      <c r="N57" s="114"/>
      <c r="O57" s="114"/>
    </row>
    <row r="58" spans="1:15">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4:S8"/>
    <mergeCell ref="Q10:S12"/>
    <mergeCell ref="Q13:S16"/>
    <mergeCell ref="J67:J79"/>
    <mergeCell ref="B5:D5"/>
    <mergeCell ref="E5:G5"/>
    <mergeCell ref="J5:O5"/>
    <mergeCell ref="J7:J19"/>
    <mergeCell ref="J22:J34"/>
    <mergeCell ref="J37:J49"/>
    <mergeCell ref="A48:G48"/>
    <mergeCell ref="A49:G52"/>
    <mergeCell ref="J52:J64"/>
    <mergeCell ref="B57:C57"/>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pageSetUpPr fitToPage="1"/>
  </sheetPr>
  <dimension ref="A1:S79"/>
  <sheetViews>
    <sheetView showGridLines="0" zoomScaleNormal="100" workbookViewId="0">
      <selection activeCell="B54" sqref="B54:C57"/>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1.5703125"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row>
    <row r="3" spans="1:19" ht="15">
      <c r="A3" s="110" t="s">
        <v>297</v>
      </c>
      <c r="D3" s="131" t="s">
        <v>294</v>
      </c>
      <c r="G3" s="135" t="s">
        <v>301</v>
      </c>
      <c r="J3" s="11" t="str">
        <f>+A3</f>
        <v>Monitoring of Carbon Monoxide (half hourly)</v>
      </c>
      <c r="L3" s="11"/>
      <c r="N3" s="11" t="s">
        <v>295</v>
      </c>
      <c r="Q3" s="134" t="s">
        <v>289</v>
      </c>
      <c r="R3" s="128"/>
      <c r="S3" s="128"/>
    </row>
    <row r="4" spans="1:19" ht="14.1" customHeight="1">
      <c r="J4" s="537" t="s">
        <v>415</v>
      </c>
      <c r="K4" s="537"/>
      <c r="L4" s="537"/>
      <c r="M4" s="537"/>
      <c r="N4" s="537"/>
      <c r="O4" s="537"/>
      <c r="Q4" s="511" t="s">
        <v>299</v>
      </c>
      <c r="R4" s="511"/>
      <c r="S4" s="511"/>
    </row>
    <row r="5" spans="1:19" ht="17.25">
      <c r="A5" s="118" t="s">
        <v>257</v>
      </c>
      <c r="B5" s="523" t="s">
        <v>255</v>
      </c>
      <c r="C5" s="523"/>
      <c r="D5" s="523"/>
      <c r="E5" s="523" t="s">
        <v>254</v>
      </c>
      <c r="F5" s="523"/>
      <c r="G5" s="523"/>
      <c r="J5" s="537"/>
      <c r="K5" s="537"/>
      <c r="L5" s="537"/>
      <c r="M5" s="537"/>
      <c r="N5" s="537"/>
      <c r="O5" s="537"/>
      <c r="Q5" s="511"/>
      <c r="R5" s="511"/>
      <c r="S5" s="511"/>
    </row>
    <row r="6" spans="1:19" s="108" customFormat="1" ht="37.5" customHeight="1">
      <c r="A6" s="115">
        <f>+'Cover Page'!C39</f>
        <v>2020</v>
      </c>
      <c r="B6" s="104" t="s">
        <v>179</v>
      </c>
      <c r="C6" s="104" t="s">
        <v>157</v>
      </c>
      <c r="D6" s="104" t="s">
        <v>313</v>
      </c>
      <c r="E6" s="104" t="s">
        <v>180</v>
      </c>
      <c r="F6" s="104" t="s">
        <v>160</v>
      </c>
      <c r="G6" s="104" t="s">
        <v>314</v>
      </c>
      <c r="H6" s="109"/>
      <c r="J6" s="111">
        <f>+A6</f>
        <v>2020</v>
      </c>
      <c r="K6" s="111" t="s">
        <v>256</v>
      </c>
      <c r="L6" s="117" t="s">
        <v>157</v>
      </c>
      <c r="M6" s="117" t="s">
        <v>158</v>
      </c>
      <c r="N6" s="117" t="s">
        <v>160</v>
      </c>
      <c r="O6" s="117" t="s">
        <v>161</v>
      </c>
      <c r="Q6" s="511"/>
      <c r="R6" s="511"/>
      <c r="S6" s="511"/>
    </row>
    <row r="7" spans="1:19">
      <c r="A7" s="116" t="s">
        <v>162</v>
      </c>
      <c r="B7" s="119">
        <v>100</v>
      </c>
      <c r="C7" s="114"/>
      <c r="D7" s="114"/>
      <c r="E7" s="119">
        <v>50</v>
      </c>
      <c r="F7" s="114"/>
      <c r="G7" s="114"/>
      <c r="J7" s="521" t="s">
        <v>110</v>
      </c>
      <c r="K7" s="116" t="s">
        <v>162</v>
      </c>
      <c r="L7" s="4"/>
      <c r="M7" s="4"/>
      <c r="N7" s="4"/>
      <c r="O7" s="4"/>
      <c r="Q7" s="511"/>
      <c r="R7" s="511"/>
      <c r="S7" s="511"/>
    </row>
    <row r="8" spans="1:19">
      <c r="A8" s="116" t="s">
        <v>163</v>
      </c>
      <c r="B8" s="113">
        <f>+B7</f>
        <v>100</v>
      </c>
      <c r="C8" s="114"/>
      <c r="D8" s="114"/>
      <c r="E8" s="113">
        <f>+E7</f>
        <v>50</v>
      </c>
      <c r="F8" s="114"/>
      <c r="G8" s="114"/>
      <c r="J8" s="521"/>
      <c r="K8" s="116" t="s">
        <v>163</v>
      </c>
      <c r="L8" s="4"/>
      <c r="M8" s="4"/>
      <c r="N8" s="4"/>
      <c r="O8" s="4"/>
      <c r="Q8" s="511"/>
      <c r="R8" s="511"/>
      <c r="S8" s="511"/>
    </row>
    <row r="9" spans="1:19" ht="15">
      <c r="A9" s="116" t="s">
        <v>164</v>
      </c>
      <c r="B9" s="113">
        <f t="shared" ref="B9:B18" si="0">+B8</f>
        <v>100</v>
      </c>
      <c r="C9" s="114"/>
      <c r="D9" s="114"/>
      <c r="E9" s="113">
        <f t="shared" ref="E9:E18" si="1">+E8</f>
        <v>50</v>
      </c>
      <c r="F9" s="114"/>
      <c r="G9" s="114"/>
      <c r="J9" s="521"/>
      <c r="K9" s="116" t="s">
        <v>164</v>
      </c>
      <c r="L9" s="4"/>
      <c r="M9" s="4"/>
      <c r="N9" s="4"/>
      <c r="O9" s="4"/>
      <c r="Q9" s="133" t="s">
        <v>300</v>
      </c>
    </row>
    <row r="10" spans="1:19" ht="14.25" customHeight="1">
      <c r="A10" s="116" t="s">
        <v>165</v>
      </c>
      <c r="B10" s="113">
        <f t="shared" si="0"/>
        <v>100</v>
      </c>
      <c r="C10" s="114"/>
      <c r="D10" s="114"/>
      <c r="E10" s="113">
        <f t="shared" si="1"/>
        <v>50</v>
      </c>
      <c r="F10" s="114"/>
      <c r="G10" s="114"/>
      <c r="J10" s="521"/>
      <c r="K10" s="116" t="s">
        <v>165</v>
      </c>
      <c r="L10" s="4"/>
      <c r="M10" s="4"/>
      <c r="N10" s="4"/>
      <c r="O10" s="4"/>
      <c r="Q10" s="520" t="s">
        <v>320</v>
      </c>
      <c r="R10" s="520"/>
      <c r="S10" s="520"/>
    </row>
    <row r="11" spans="1:19">
      <c r="A11" s="116" t="s">
        <v>166</v>
      </c>
      <c r="B11" s="113">
        <f t="shared" si="0"/>
        <v>100</v>
      </c>
      <c r="C11" s="114"/>
      <c r="D11" s="114"/>
      <c r="E11" s="113">
        <f t="shared" si="1"/>
        <v>50</v>
      </c>
      <c r="F11" s="114"/>
      <c r="G11" s="114"/>
      <c r="J11" s="521"/>
      <c r="K11" s="116" t="s">
        <v>166</v>
      </c>
      <c r="L11" s="4"/>
      <c r="M11" s="4"/>
      <c r="N11" s="4"/>
      <c r="O11" s="4"/>
      <c r="Q11" s="520"/>
      <c r="R11" s="520"/>
      <c r="S11" s="520"/>
    </row>
    <row r="12" spans="1:19">
      <c r="A12" s="116" t="s">
        <v>167</v>
      </c>
      <c r="B12" s="113">
        <f t="shared" si="0"/>
        <v>100</v>
      </c>
      <c r="C12" s="114"/>
      <c r="D12" s="114"/>
      <c r="E12" s="113">
        <f t="shared" si="1"/>
        <v>50</v>
      </c>
      <c r="F12" s="114"/>
      <c r="G12" s="114"/>
      <c r="J12" s="521"/>
      <c r="K12" s="116" t="s">
        <v>167</v>
      </c>
      <c r="L12" s="4"/>
      <c r="M12" s="4"/>
      <c r="N12" s="4"/>
      <c r="O12" s="4"/>
      <c r="Q12" s="520"/>
      <c r="R12" s="520"/>
      <c r="S12" s="520"/>
    </row>
    <row r="13" spans="1:19" ht="14.25" customHeight="1">
      <c r="A13" s="116" t="s">
        <v>168</v>
      </c>
      <c r="B13" s="113">
        <f t="shared" si="0"/>
        <v>100</v>
      </c>
      <c r="C13" s="114"/>
      <c r="D13" s="114"/>
      <c r="E13" s="113">
        <f t="shared" si="1"/>
        <v>50</v>
      </c>
      <c r="F13" s="114"/>
      <c r="G13" s="114"/>
      <c r="J13" s="521"/>
      <c r="K13" s="116" t="s">
        <v>168</v>
      </c>
      <c r="L13" s="4"/>
      <c r="M13" s="4"/>
      <c r="N13" s="4"/>
      <c r="O13" s="4"/>
      <c r="Q13" s="520" t="s">
        <v>326</v>
      </c>
      <c r="R13" s="520"/>
      <c r="S13" s="520"/>
    </row>
    <row r="14" spans="1:19">
      <c r="A14" s="116" t="s">
        <v>169</v>
      </c>
      <c r="B14" s="113">
        <f t="shared" si="0"/>
        <v>100</v>
      </c>
      <c r="C14" s="114"/>
      <c r="D14" s="114"/>
      <c r="E14" s="113">
        <f t="shared" si="1"/>
        <v>50</v>
      </c>
      <c r="F14" s="114"/>
      <c r="G14" s="114"/>
      <c r="J14" s="521"/>
      <c r="K14" s="116" t="s">
        <v>169</v>
      </c>
      <c r="L14" s="4"/>
      <c r="M14" s="4"/>
      <c r="N14" s="4"/>
      <c r="O14" s="4"/>
      <c r="Q14" s="520"/>
      <c r="R14" s="520"/>
      <c r="S14" s="520"/>
    </row>
    <row r="15" spans="1:19">
      <c r="A15" s="116" t="s">
        <v>170</v>
      </c>
      <c r="B15" s="113">
        <f t="shared" si="0"/>
        <v>100</v>
      </c>
      <c r="C15" s="114"/>
      <c r="D15" s="114"/>
      <c r="E15" s="113">
        <f t="shared" si="1"/>
        <v>50</v>
      </c>
      <c r="F15" s="114"/>
      <c r="G15" s="114"/>
      <c r="J15" s="521"/>
      <c r="K15" s="116" t="s">
        <v>170</v>
      </c>
      <c r="L15" s="4"/>
      <c r="M15" s="4"/>
      <c r="N15" s="4"/>
      <c r="O15" s="4"/>
      <c r="Q15" s="520"/>
      <c r="R15" s="520"/>
      <c r="S15" s="520"/>
    </row>
    <row r="16" spans="1:19">
      <c r="A16" s="116" t="s">
        <v>171</v>
      </c>
      <c r="B16" s="113">
        <f t="shared" si="0"/>
        <v>100</v>
      </c>
      <c r="C16" s="114"/>
      <c r="D16" s="114"/>
      <c r="E16" s="113">
        <f t="shared" si="1"/>
        <v>50</v>
      </c>
      <c r="F16" s="114"/>
      <c r="G16" s="114"/>
      <c r="J16" s="521"/>
      <c r="K16" s="116" t="s">
        <v>171</v>
      </c>
      <c r="L16" s="4"/>
      <c r="M16" s="4"/>
      <c r="N16" s="4"/>
      <c r="O16" s="4"/>
      <c r="Q16" s="520"/>
      <c r="R16" s="520"/>
      <c r="S16" s="520"/>
    </row>
    <row r="17" spans="1:19">
      <c r="A17" s="116" t="s">
        <v>172</v>
      </c>
      <c r="B17" s="113">
        <f t="shared" si="0"/>
        <v>100</v>
      </c>
      <c r="C17" s="114"/>
      <c r="D17" s="114"/>
      <c r="E17" s="113">
        <f t="shared" si="1"/>
        <v>50</v>
      </c>
      <c r="F17" s="114"/>
      <c r="G17" s="114"/>
      <c r="J17" s="521"/>
      <c r="K17" s="116" t="s">
        <v>172</v>
      </c>
      <c r="L17" s="4"/>
      <c r="M17" s="4"/>
      <c r="N17" s="4"/>
      <c r="O17" s="4"/>
    </row>
    <row r="18" spans="1:19">
      <c r="A18" s="116" t="s">
        <v>173</v>
      </c>
      <c r="B18" s="113">
        <f t="shared" si="0"/>
        <v>100</v>
      </c>
      <c r="C18" s="114"/>
      <c r="D18" s="114"/>
      <c r="E18" s="113">
        <f t="shared" si="1"/>
        <v>50</v>
      </c>
      <c r="F18" s="114"/>
      <c r="G18" s="114"/>
      <c r="J18" s="521"/>
      <c r="K18" s="116" t="s">
        <v>173</v>
      </c>
      <c r="L18" s="4"/>
      <c r="M18" s="4"/>
      <c r="N18" s="4"/>
      <c r="O18" s="4"/>
      <c r="Q18" s="536"/>
      <c r="R18" s="536"/>
      <c r="S18" s="536"/>
    </row>
    <row r="19" spans="1:19">
      <c r="J19" s="521"/>
      <c r="K19" s="112" t="s">
        <v>258</v>
      </c>
      <c r="L19" s="112" t="e">
        <f>AVERAGE(L7:L18)</f>
        <v>#DIV/0!</v>
      </c>
      <c r="M19" s="112">
        <f>MAX(M7:M18)</f>
        <v>0</v>
      </c>
      <c r="N19" s="112" t="e">
        <f>AVERAGE(N7:N18)</f>
        <v>#DIV/0!</v>
      </c>
      <c r="O19" s="112">
        <f>MAX(O7:O18)</f>
        <v>0</v>
      </c>
      <c r="Q19" s="536"/>
      <c r="R19" s="536"/>
      <c r="S19" s="536"/>
    </row>
    <row r="21" spans="1:19" ht="30">
      <c r="J21" s="111">
        <f>+A6</f>
        <v>2020</v>
      </c>
      <c r="K21" s="111" t="s">
        <v>256</v>
      </c>
      <c r="L21" s="117" t="s">
        <v>157</v>
      </c>
      <c r="M21" s="117" t="s">
        <v>158</v>
      </c>
      <c r="N21" s="117" t="s">
        <v>160</v>
      </c>
      <c r="O21" s="117" t="s">
        <v>161</v>
      </c>
    </row>
    <row r="22" spans="1:19">
      <c r="J22" s="521" t="s">
        <v>111</v>
      </c>
      <c r="K22" s="116" t="s">
        <v>162</v>
      </c>
      <c r="L22" s="114"/>
      <c r="M22" s="114"/>
      <c r="N22" s="114"/>
      <c r="O22" s="114"/>
    </row>
    <row r="23" spans="1:19">
      <c r="J23" s="521"/>
      <c r="K23" s="116" t="s">
        <v>163</v>
      </c>
      <c r="L23" s="114"/>
      <c r="M23" s="114"/>
      <c r="N23" s="114"/>
      <c r="O23" s="114"/>
    </row>
    <row r="24" spans="1:19">
      <c r="J24" s="521"/>
      <c r="K24" s="116" t="s">
        <v>164</v>
      </c>
      <c r="L24" s="114"/>
      <c r="M24" s="114"/>
      <c r="N24" s="114"/>
      <c r="O24" s="114"/>
    </row>
    <row r="25" spans="1:19">
      <c r="J25" s="521"/>
      <c r="K25" s="116" t="s">
        <v>165</v>
      </c>
      <c r="L25" s="114"/>
      <c r="M25" s="114"/>
      <c r="N25" s="114"/>
      <c r="O25" s="114"/>
    </row>
    <row r="26" spans="1:19">
      <c r="J26" s="521"/>
      <c r="K26" s="116" t="s">
        <v>166</v>
      </c>
      <c r="L26" s="114"/>
      <c r="M26" s="114"/>
      <c r="N26" s="114"/>
      <c r="O26" s="114"/>
    </row>
    <row r="27" spans="1:19">
      <c r="J27" s="521"/>
      <c r="K27" s="116" t="s">
        <v>167</v>
      </c>
      <c r="L27" s="114"/>
      <c r="M27" s="114"/>
      <c r="N27" s="114"/>
      <c r="O27" s="114"/>
    </row>
    <row r="28" spans="1:19">
      <c r="J28" s="521"/>
      <c r="K28" s="116" t="s">
        <v>168</v>
      </c>
      <c r="L28" s="114"/>
      <c r="M28" s="114"/>
      <c r="N28" s="114"/>
      <c r="O28" s="114"/>
    </row>
    <row r="29" spans="1:19">
      <c r="J29" s="521"/>
      <c r="K29" s="116" t="s">
        <v>169</v>
      </c>
      <c r="L29" s="114"/>
      <c r="M29" s="114"/>
      <c r="N29" s="114"/>
      <c r="O29" s="114"/>
    </row>
    <row r="30" spans="1:19">
      <c r="J30" s="521"/>
      <c r="K30" s="116" t="s">
        <v>170</v>
      </c>
      <c r="L30" s="114"/>
      <c r="M30" s="114"/>
      <c r="N30" s="114"/>
      <c r="O30" s="114"/>
    </row>
    <row r="31" spans="1:19">
      <c r="J31" s="521"/>
      <c r="K31" s="116" t="s">
        <v>171</v>
      </c>
      <c r="L31" s="114"/>
      <c r="M31" s="114"/>
      <c r="N31" s="114"/>
      <c r="O31" s="114"/>
    </row>
    <row r="32" spans="1:19">
      <c r="J32" s="521"/>
      <c r="K32" s="116" t="s">
        <v>172</v>
      </c>
      <c r="L32" s="114"/>
      <c r="M32" s="114"/>
      <c r="N32" s="114"/>
      <c r="O32" s="114"/>
    </row>
    <row r="33" spans="1:15">
      <c r="J33" s="521"/>
      <c r="K33" s="116" t="s">
        <v>173</v>
      </c>
      <c r="L33" s="114"/>
      <c r="M33" s="114"/>
      <c r="N33" s="114"/>
      <c r="O33" s="114"/>
    </row>
    <row r="34" spans="1:15">
      <c r="J34" s="521"/>
      <c r="K34" s="112" t="s">
        <v>258</v>
      </c>
      <c r="L34" s="112" t="e">
        <f>AVERAGE(L22:L33)</f>
        <v>#DIV/0!</v>
      </c>
      <c r="M34" s="112">
        <f>MAX(M22:M33)</f>
        <v>0</v>
      </c>
      <c r="N34" s="112" t="e">
        <f>AVERAGE(N22:N33)</f>
        <v>#DIV/0!</v>
      </c>
      <c r="O34" s="112">
        <f>MAX(O22:O33)</f>
        <v>0</v>
      </c>
    </row>
    <row r="36" spans="1:15" ht="30">
      <c r="J36" s="111">
        <f>+A6</f>
        <v>2020</v>
      </c>
      <c r="K36" s="111" t="s">
        <v>256</v>
      </c>
      <c r="L36" s="117" t="s">
        <v>157</v>
      </c>
      <c r="M36" s="117" t="s">
        <v>158</v>
      </c>
      <c r="N36" s="117" t="s">
        <v>160</v>
      </c>
      <c r="O36" s="117" t="s">
        <v>161</v>
      </c>
    </row>
    <row r="37" spans="1:15">
      <c r="J37" s="521" t="s">
        <v>112</v>
      </c>
      <c r="K37" s="116" t="s">
        <v>162</v>
      </c>
      <c r="L37" s="114"/>
      <c r="M37" s="114"/>
      <c r="N37" s="114"/>
      <c r="O37" s="114"/>
    </row>
    <row r="38" spans="1:15">
      <c r="J38" s="521"/>
      <c r="K38" s="116" t="s">
        <v>163</v>
      </c>
      <c r="L38" s="114"/>
      <c r="M38" s="114"/>
      <c r="N38" s="114"/>
      <c r="O38" s="114"/>
    </row>
    <row r="39" spans="1:15">
      <c r="J39" s="521"/>
      <c r="K39" s="116" t="s">
        <v>164</v>
      </c>
      <c r="L39" s="114"/>
      <c r="M39" s="114"/>
      <c r="N39" s="114"/>
      <c r="O39" s="114"/>
    </row>
    <row r="40" spans="1:15">
      <c r="J40" s="521"/>
      <c r="K40" s="116" t="s">
        <v>165</v>
      </c>
      <c r="L40" s="114"/>
      <c r="M40" s="114"/>
      <c r="N40" s="114"/>
      <c r="O40" s="114"/>
    </row>
    <row r="41" spans="1:15">
      <c r="J41" s="521"/>
      <c r="K41" s="116" t="s">
        <v>166</v>
      </c>
      <c r="L41" s="114"/>
      <c r="M41" s="114"/>
      <c r="N41" s="114"/>
      <c r="O41" s="114"/>
    </row>
    <row r="42" spans="1:15">
      <c r="J42" s="521"/>
      <c r="K42" s="116" t="s">
        <v>167</v>
      </c>
      <c r="L42" s="114"/>
      <c r="M42" s="114"/>
      <c r="N42" s="114"/>
      <c r="O42" s="114"/>
    </row>
    <row r="43" spans="1:15">
      <c r="J43" s="521"/>
      <c r="K43" s="116" t="s">
        <v>168</v>
      </c>
      <c r="L43" s="114"/>
      <c r="M43" s="114"/>
      <c r="N43" s="114"/>
      <c r="O43" s="114"/>
    </row>
    <row r="44" spans="1:15">
      <c r="J44" s="521"/>
      <c r="K44" s="116" t="s">
        <v>169</v>
      </c>
      <c r="L44" s="114"/>
      <c r="M44" s="114"/>
      <c r="N44" s="114"/>
      <c r="O44" s="114"/>
    </row>
    <row r="45" spans="1:15">
      <c r="J45" s="521"/>
      <c r="K45" s="116" t="s">
        <v>170</v>
      </c>
      <c r="L45" s="114"/>
      <c r="M45" s="114"/>
      <c r="N45" s="114"/>
      <c r="O45" s="114"/>
    </row>
    <row r="46" spans="1:15">
      <c r="J46" s="521"/>
      <c r="K46" s="116" t="s">
        <v>171</v>
      </c>
      <c r="L46" s="114"/>
      <c r="M46" s="114"/>
      <c r="N46" s="114"/>
      <c r="O46" s="114"/>
    </row>
    <row r="47" spans="1:15">
      <c r="J47" s="521"/>
      <c r="K47" s="116" t="s">
        <v>172</v>
      </c>
      <c r="L47" s="114"/>
      <c r="M47" s="114"/>
      <c r="N47" s="114"/>
      <c r="O47" s="114"/>
    </row>
    <row r="48" spans="1:15" ht="15">
      <c r="A48" s="533" t="s">
        <v>200</v>
      </c>
      <c r="B48" s="534"/>
      <c r="C48" s="534"/>
      <c r="D48" s="534"/>
      <c r="E48" s="534"/>
      <c r="F48" s="534"/>
      <c r="G48" s="535"/>
      <c r="J48" s="521"/>
      <c r="K48" s="116" t="s">
        <v>173</v>
      </c>
      <c r="L48" s="114"/>
      <c r="M48" s="114"/>
      <c r="N48" s="114"/>
      <c r="O48" s="114"/>
    </row>
    <row r="49" spans="1:15">
      <c r="A49" s="524"/>
      <c r="B49" s="525"/>
      <c r="C49" s="525"/>
      <c r="D49" s="525"/>
      <c r="E49" s="525"/>
      <c r="F49" s="525"/>
      <c r="G49" s="526"/>
      <c r="J49" s="521"/>
      <c r="K49" s="112" t="s">
        <v>258</v>
      </c>
      <c r="L49" s="112" t="e">
        <f>AVERAGE(L37:L48)</f>
        <v>#DIV/0!</v>
      </c>
      <c r="M49" s="112">
        <f>MAX(M37:M48)</f>
        <v>0</v>
      </c>
      <c r="N49" s="112" t="e">
        <f>AVERAGE(N37:N48)</f>
        <v>#DIV/0!</v>
      </c>
      <c r="O49" s="112">
        <f>MAX(O37:O48)</f>
        <v>0</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B54" s="576"/>
      <c r="C54" s="576"/>
      <c r="J54" s="521"/>
      <c r="K54" s="116" t="s">
        <v>164</v>
      </c>
      <c r="L54" s="114"/>
      <c r="M54" s="114"/>
      <c r="N54" s="114"/>
      <c r="O54" s="114"/>
    </row>
    <row r="55" spans="1:15">
      <c r="B55" s="576"/>
      <c r="C55" s="576"/>
      <c r="J55" s="521"/>
      <c r="K55" s="116" t="s">
        <v>165</v>
      </c>
      <c r="L55" s="114"/>
      <c r="M55" s="114"/>
      <c r="N55" s="114"/>
      <c r="O55" s="114"/>
    </row>
    <row r="56" spans="1:15">
      <c r="B56" s="576"/>
      <c r="C56" s="576"/>
      <c r="J56" s="521"/>
      <c r="K56" s="116" t="s">
        <v>166</v>
      </c>
      <c r="L56" s="114"/>
      <c r="M56" s="114"/>
      <c r="N56" s="114"/>
      <c r="O56" s="114"/>
    </row>
    <row r="57" spans="1:15" ht="15" thickBot="1">
      <c r="A57" s="3" t="s">
        <v>473</v>
      </c>
      <c r="B57" s="577"/>
      <c r="C57" s="577"/>
      <c r="E57" s="67" t="s">
        <v>474</v>
      </c>
      <c r="F57" s="251">
        <v>44263</v>
      </c>
      <c r="J57" s="521"/>
      <c r="K57" s="116" t="s">
        <v>167</v>
      </c>
      <c r="L57" s="114"/>
      <c r="M57" s="114"/>
      <c r="N57" s="114"/>
      <c r="O57" s="114"/>
    </row>
    <row r="58" spans="1:15">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5">
    <mergeCell ref="Q4:S8"/>
    <mergeCell ref="Q10:S12"/>
    <mergeCell ref="Q13:S16"/>
    <mergeCell ref="J67:J79"/>
    <mergeCell ref="B5:D5"/>
    <mergeCell ref="E5:G5"/>
    <mergeCell ref="J7:J19"/>
    <mergeCell ref="J22:J34"/>
    <mergeCell ref="J37:J49"/>
    <mergeCell ref="A48:G48"/>
    <mergeCell ref="A49:G52"/>
    <mergeCell ref="J52:J64"/>
    <mergeCell ref="Q18:S19"/>
    <mergeCell ref="J4:O5"/>
    <mergeCell ref="B57:C57"/>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1:S79"/>
  <sheetViews>
    <sheetView showGridLines="0" zoomScaleNormal="100" workbookViewId="0">
      <selection activeCell="B56" sqref="B56:C58"/>
    </sheetView>
  </sheetViews>
  <sheetFormatPr defaultRowHeight="14.25"/>
  <cols>
    <col min="1" max="1" width="14" style="3" customWidth="1"/>
    <col min="2" max="4" width="17" style="67" customWidth="1"/>
    <col min="5" max="5" width="14.5703125" style="67" customWidth="1"/>
    <col min="6" max="7" width="17" style="67" customWidth="1"/>
    <col min="8" max="11" width="9.42578125" style="3"/>
    <col min="12" max="12" width="15.42578125" style="3" customWidth="1"/>
    <col min="13" max="13" width="17.42578125" style="3" bestFit="1" customWidth="1"/>
    <col min="14" max="14" width="13.5703125" style="3" customWidth="1"/>
    <col min="15" max="15" width="15" style="3" customWidth="1"/>
    <col min="16" max="18" width="9.42578125" style="3"/>
    <col min="19" max="19" width="22" style="3" customWidth="1"/>
    <col min="20" max="256" width="9.42578125" style="3"/>
    <col min="257" max="257" width="14" style="3" customWidth="1"/>
    <col min="258" max="263" width="10.42578125" style="3" customWidth="1"/>
    <col min="264" max="512" width="9.42578125" style="3"/>
    <col min="513" max="513" width="14" style="3" customWidth="1"/>
    <col min="514" max="519" width="10.42578125" style="3" customWidth="1"/>
    <col min="520" max="768" width="9.42578125" style="3"/>
    <col min="769" max="769" width="14" style="3" customWidth="1"/>
    <col min="770" max="775" width="10.42578125" style="3" customWidth="1"/>
    <col min="776" max="1024" width="9.42578125" style="3"/>
    <col min="1025" max="1025" width="14" style="3" customWidth="1"/>
    <col min="1026" max="1031" width="10.42578125" style="3" customWidth="1"/>
    <col min="1032" max="1280" width="9.42578125" style="3"/>
    <col min="1281" max="1281" width="14" style="3" customWidth="1"/>
    <col min="1282" max="1287" width="10.42578125" style="3" customWidth="1"/>
    <col min="1288" max="1536" width="9.42578125" style="3"/>
    <col min="1537" max="1537" width="14" style="3" customWidth="1"/>
    <col min="1538" max="1543" width="10.42578125" style="3" customWidth="1"/>
    <col min="1544" max="1792" width="9.42578125" style="3"/>
    <col min="1793" max="1793" width="14" style="3" customWidth="1"/>
    <col min="1794" max="1799" width="10.42578125" style="3" customWidth="1"/>
    <col min="1800" max="2048" width="9.42578125" style="3"/>
    <col min="2049" max="2049" width="14" style="3" customWidth="1"/>
    <col min="2050" max="2055" width="10.42578125" style="3" customWidth="1"/>
    <col min="2056" max="2304" width="9.42578125" style="3"/>
    <col min="2305" max="2305" width="14" style="3" customWidth="1"/>
    <col min="2306" max="2311" width="10.42578125" style="3" customWidth="1"/>
    <col min="2312" max="2560" width="9.42578125" style="3"/>
    <col min="2561" max="2561" width="14" style="3" customWidth="1"/>
    <col min="2562" max="2567" width="10.42578125" style="3" customWidth="1"/>
    <col min="2568" max="2816" width="9.42578125" style="3"/>
    <col min="2817" max="2817" width="14" style="3" customWidth="1"/>
    <col min="2818" max="2823" width="10.42578125" style="3" customWidth="1"/>
    <col min="2824" max="3072" width="9.42578125" style="3"/>
    <col min="3073" max="3073" width="14" style="3" customWidth="1"/>
    <col min="3074" max="3079" width="10.42578125" style="3" customWidth="1"/>
    <col min="3080" max="3328" width="9.42578125" style="3"/>
    <col min="3329" max="3329" width="14" style="3" customWidth="1"/>
    <col min="3330" max="3335" width="10.42578125" style="3" customWidth="1"/>
    <col min="3336" max="3584" width="9.42578125" style="3"/>
    <col min="3585" max="3585" width="14" style="3" customWidth="1"/>
    <col min="3586" max="3591" width="10.42578125" style="3" customWidth="1"/>
    <col min="3592" max="3840" width="9.42578125" style="3"/>
    <col min="3841" max="3841" width="14" style="3" customWidth="1"/>
    <col min="3842" max="3847" width="10.42578125" style="3" customWidth="1"/>
    <col min="3848" max="4096" width="9.42578125" style="3"/>
    <col min="4097" max="4097" width="14" style="3" customWidth="1"/>
    <col min="4098" max="4103" width="10.42578125" style="3" customWidth="1"/>
    <col min="4104" max="4352" width="9.42578125" style="3"/>
    <col min="4353" max="4353" width="14" style="3" customWidth="1"/>
    <col min="4354" max="4359" width="10.42578125" style="3" customWidth="1"/>
    <col min="4360" max="4608" width="9.42578125" style="3"/>
    <col min="4609" max="4609" width="14" style="3" customWidth="1"/>
    <col min="4610" max="4615" width="10.42578125" style="3" customWidth="1"/>
    <col min="4616" max="4864" width="9.42578125" style="3"/>
    <col min="4865" max="4865" width="14" style="3" customWidth="1"/>
    <col min="4866" max="4871" width="10.42578125" style="3" customWidth="1"/>
    <col min="4872" max="5120" width="9.42578125" style="3"/>
    <col min="5121" max="5121" width="14" style="3" customWidth="1"/>
    <col min="5122" max="5127" width="10.42578125" style="3" customWidth="1"/>
    <col min="5128" max="5376" width="9.42578125" style="3"/>
    <col min="5377" max="5377" width="14" style="3" customWidth="1"/>
    <col min="5378" max="5383" width="10.42578125" style="3" customWidth="1"/>
    <col min="5384" max="5632" width="9.42578125" style="3"/>
    <col min="5633" max="5633" width="14" style="3" customWidth="1"/>
    <col min="5634" max="5639" width="10.42578125" style="3" customWidth="1"/>
    <col min="5640" max="5888" width="9.42578125" style="3"/>
    <col min="5889" max="5889" width="14" style="3" customWidth="1"/>
    <col min="5890" max="5895" width="10.42578125" style="3" customWidth="1"/>
    <col min="5896" max="6144" width="9.42578125" style="3"/>
    <col min="6145" max="6145" width="14" style="3" customWidth="1"/>
    <col min="6146" max="6151" width="10.42578125" style="3" customWidth="1"/>
    <col min="6152" max="6400" width="9.42578125" style="3"/>
    <col min="6401" max="6401" width="14" style="3" customWidth="1"/>
    <col min="6402" max="6407" width="10.42578125" style="3" customWidth="1"/>
    <col min="6408" max="6656" width="9.42578125" style="3"/>
    <col min="6657" max="6657" width="14" style="3" customWidth="1"/>
    <col min="6658" max="6663" width="10.42578125" style="3" customWidth="1"/>
    <col min="6664" max="6912" width="9.42578125" style="3"/>
    <col min="6913" max="6913" width="14" style="3" customWidth="1"/>
    <col min="6914" max="6919" width="10.42578125" style="3" customWidth="1"/>
    <col min="6920" max="7168" width="9.42578125" style="3"/>
    <col min="7169" max="7169" width="14" style="3" customWidth="1"/>
    <col min="7170" max="7175" width="10.42578125" style="3" customWidth="1"/>
    <col min="7176" max="7424" width="9.42578125" style="3"/>
    <col min="7425" max="7425" width="14" style="3" customWidth="1"/>
    <col min="7426" max="7431" width="10.42578125" style="3" customWidth="1"/>
    <col min="7432" max="7680" width="9.42578125" style="3"/>
    <col min="7681" max="7681" width="14" style="3" customWidth="1"/>
    <col min="7682" max="7687" width="10.42578125" style="3" customWidth="1"/>
    <col min="7688" max="7936" width="9.42578125" style="3"/>
    <col min="7937" max="7937" width="14" style="3" customWidth="1"/>
    <col min="7938" max="7943" width="10.42578125" style="3" customWidth="1"/>
    <col min="7944" max="8192" width="9.42578125" style="3"/>
    <col min="8193" max="8193" width="14" style="3" customWidth="1"/>
    <col min="8194" max="8199" width="10.42578125" style="3" customWidth="1"/>
    <col min="8200" max="8448" width="9.42578125" style="3"/>
    <col min="8449" max="8449" width="14" style="3" customWidth="1"/>
    <col min="8450" max="8455" width="10.42578125" style="3" customWidth="1"/>
    <col min="8456" max="8704" width="9.42578125" style="3"/>
    <col min="8705" max="8705" width="14" style="3" customWidth="1"/>
    <col min="8706" max="8711" width="10.42578125" style="3" customWidth="1"/>
    <col min="8712" max="8960" width="9.42578125" style="3"/>
    <col min="8961" max="8961" width="14" style="3" customWidth="1"/>
    <col min="8962" max="8967" width="10.42578125" style="3" customWidth="1"/>
    <col min="8968" max="9216" width="9.42578125" style="3"/>
    <col min="9217" max="9217" width="14" style="3" customWidth="1"/>
    <col min="9218" max="9223" width="10.42578125" style="3" customWidth="1"/>
    <col min="9224" max="9472" width="9.42578125" style="3"/>
    <col min="9473" max="9473" width="14" style="3" customWidth="1"/>
    <col min="9474" max="9479" width="10.42578125" style="3" customWidth="1"/>
    <col min="9480" max="9728" width="9.42578125" style="3"/>
    <col min="9729" max="9729" width="14" style="3" customWidth="1"/>
    <col min="9730" max="9735" width="10.42578125" style="3" customWidth="1"/>
    <col min="9736" max="9984" width="9.42578125" style="3"/>
    <col min="9985" max="9985" width="14" style="3" customWidth="1"/>
    <col min="9986" max="9991" width="10.42578125" style="3" customWidth="1"/>
    <col min="9992" max="10240" width="9.42578125" style="3"/>
    <col min="10241" max="10241" width="14" style="3" customWidth="1"/>
    <col min="10242" max="10247" width="10.42578125" style="3" customWidth="1"/>
    <col min="10248" max="10496" width="9.42578125" style="3"/>
    <col min="10497" max="10497" width="14" style="3" customWidth="1"/>
    <col min="10498" max="10503" width="10.42578125" style="3" customWidth="1"/>
    <col min="10504" max="10752" width="9.42578125" style="3"/>
    <col min="10753" max="10753" width="14" style="3" customWidth="1"/>
    <col min="10754" max="10759" width="10.42578125" style="3" customWidth="1"/>
    <col min="10760" max="11008" width="9.42578125" style="3"/>
    <col min="11009" max="11009" width="14" style="3" customWidth="1"/>
    <col min="11010" max="11015" width="10.42578125" style="3" customWidth="1"/>
    <col min="11016" max="11264" width="9.42578125" style="3"/>
    <col min="11265" max="11265" width="14" style="3" customWidth="1"/>
    <col min="11266" max="11271" width="10.42578125" style="3" customWidth="1"/>
    <col min="11272" max="11520" width="9.42578125" style="3"/>
    <col min="11521" max="11521" width="14" style="3" customWidth="1"/>
    <col min="11522" max="11527" width="10.42578125" style="3" customWidth="1"/>
    <col min="11528" max="11776" width="9.42578125" style="3"/>
    <col min="11777" max="11777" width="14" style="3" customWidth="1"/>
    <col min="11778" max="11783" width="10.42578125" style="3" customWidth="1"/>
    <col min="11784" max="12032" width="9.42578125" style="3"/>
    <col min="12033" max="12033" width="14" style="3" customWidth="1"/>
    <col min="12034" max="12039" width="10.42578125" style="3" customWidth="1"/>
    <col min="12040" max="12288" width="9.42578125" style="3"/>
    <col min="12289" max="12289" width="14" style="3" customWidth="1"/>
    <col min="12290" max="12295" width="10.42578125" style="3" customWidth="1"/>
    <col min="12296" max="12544" width="9.42578125" style="3"/>
    <col min="12545" max="12545" width="14" style="3" customWidth="1"/>
    <col min="12546" max="12551" width="10.42578125" style="3" customWidth="1"/>
    <col min="12552" max="12800" width="9.42578125" style="3"/>
    <col min="12801" max="12801" width="14" style="3" customWidth="1"/>
    <col min="12802" max="12807" width="10.42578125" style="3" customWidth="1"/>
    <col min="12808" max="13056" width="9.42578125" style="3"/>
    <col min="13057" max="13057" width="14" style="3" customWidth="1"/>
    <col min="13058" max="13063" width="10.42578125" style="3" customWidth="1"/>
    <col min="13064" max="13312" width="9.42578125" style="3"/>
    <col min="13313" max="13313" width="14" style="3" customWidth="1"/>
    <col min="13314" max="13319" width="10.42578125" style="3" customWidth="1"/>
    <col min="13320" max="13568" width="9.42578125" style="3"/>
    <col min="13569" max="13569" width="14" style="3" customWidth="1"/>
    <col min="13570" max="13575" width="10.42578125" style="3" customWidth="1"/>
    <col min="13576" max="13824" width="9.42578125" style="3"/>
    <col min="13825" max="13825" width="14" style="3" customWidth="1"/>
    <col min="13826" max="13831" width="10.42578125" style="3" customWidth="1"/>
    <col min="13832" max="14080" width="9.42578125" style="3"/>
    <col min="14081" max="14081" width="14" style="3" customWidth="1"/>
    <col min="14082" max="14087" width="10.42578125" style="3" customWidth="1"/>
    <col min="14088" max="14336" width="9.42578125" style="3"/>
    <col min="14337" max="14337" width="14" style="3" customWidth="1"/>
    <col min="14338" max="14343" width="10.42578125" style="3" customWidth="1"/>
    <col min="14344" max="14592" width="9.42578125" style="3"/>
    <col min="14593" max="14593" width="14" style="3" customWidth="1"/>
    <col min="14594" max="14599" width="10.42578125" style="3" customWidth="1"/>
    <col min="14600" max="14848" width="9.42578125" style="3"/>
    <col min="14849" max="14849" width="14" style="3" customWidth="1"/>
    <col min="14850" max="14855" width="10.42578125" style="3" customWidth="1"/>
    <col min="14856" max="15104" width="9.42578125" style="3"/>
    <col min="15105" max="15105" width="14" style="3" customWidth="1"/>
    <col min="15106" max="15111" width="10.42578125" style="3" customWidth="1"/>
    <col min="15112" max="15360" width="9.42578125" style="3"/>
    <col min="15361" max="15361" width="14" style="3" customWidth="1"/>
    <col min="15362" max="15367" width="10.42578125" style="3" customWidth="1"/>
    <col min="15368" max="15616" width="9.42578125" style="3"/>
    <col min="15617" max="15617" width="14" style="3" customWidth="1"/>
    <col min="15618" max="15623" width="10.42578125" style="3" customWidth="1"/>
    <col min="15624" max="15872" width="9.42578125" style="3"/>
    <col min="15873" max="15873" width="14" style="3" customWidth="1"/>
    <col min="15874" max="15879" width="10.42578125" style="3" customWidth="1"/>
    <col min="15880" max="16128" width="9.42578125" style="3"/>
    <col min="16129" max="16129" width="14" style="3" customWidth="1"/>
    <col min="16130" max="16135" width="10.42578125" style="3" customWidth="1"/>
    <col min="16136" max="16384" width="9.42578125" style="3"/>
  </cols>
  <sheetData>
    <row r="1" spans="1:19" ht="15">
      <c r="A1" s="2" t="str">
        <f>+'Cover Page'!$B$29</f>
        <v>Annual Performance Report 2020</v>
      </c>
      <c r="B1" s="2"/>
      <c r="C1" s="2"/>
      <c r="D1" s="2"/>
      <c r="E1" s="2" t="str">
        <f>+'Cover Page'!$B$33</f>
        <v>Full Circle Generation Ltd</v>
      </c>
    </row>
    <row r="3" spans="1:19" ht="15">
      <c r="A3" s="110" t="s">
        <v>368</v>
      </c>
      <c r="D3" s="131" t="s">
        <v>294</v>
      </c>
      <c r="G3" s="135" t="s">
        <v>301</v>
      </c>
      <c r="J3" s="11" t="str">
        <f>+A3</f>
        <v xml:space="preserve">Monitoring of Ammonia emissions </v>
      </c>
      <c r="L3" s="11"/>
      <c r="N3" s="11" t="s">
        <v>295</v>
      </c>
      <c r="Q3" s="134" t="s">
        <v>289</v>
      </c>
      <c r="R3" s="128"/>
      <c r="S3" s="128"/>
    </row>
    <row r="4" spans="1:19" ht="14.1" customHeight="1">
      <c r="Q4" s="511" t="s">
        <v>299</v>
      </c>
      <c r="R4" s="511"/>
      <c r="S4" s="511"/>
    </row>
    <row r="5" spans="1:19" ht="17.25">
      <c r="A5" s="118" t="s">
        <v>257</v>
      </c>
      <c r="B5" s="523" t="s">
        <v>255</v>
      </c>
      <c r="C5" s="523"/>
      <c r="D5" s="523"/>
      <c r="E5" s="523" t="s">
        <v>254</v>
      </c>
      <c r="F5" s="523"/>
      <c r="G5" s="523"/>
      <c r="J5" s="522"/>
      <c r="K5" s="522"/>
      <c r="L5" s="522"/>
      <c r="M5" s="522"/>
      <c r="N5" s="522"/>
      <c r="O5" s="522"/>
      <c r="Q5" s="511"/>
      <c r="R5" s="511"/>
      <c r="S5" s="511"/>
    </row>
    <row r="6" spans="1:19" s="108" customFormat="1" ht="37.5" customHeight="1">
      <c r="A6" s="115">
        <f>+'Cover Page'!C39</f>
        <v>2020</v>
      </c>
      <c r="B6" s="104" t="s">
        <v>181</v>
      </c>
      <c r="C6" s="104" t="s">
        <v>157</v>
      </c>
      <c r="D6" s="104" t="s">
        <v>313</v>
      </c>
      <c r="E6" s="104" t="s">
        <v>182</v>
      </c>
      <c r="F6" s="104" t="s">
        <v>160</v>
      </c>
      <c r="G6" s="104" t="s">
        <v>314</v>
      </c>
      <c r="H6" s="109"/>
      <c r="J6" s="111">
        <f>+A6</f>
        <v>2020</v>
      </c>
      <c r="K6" s="111" t="s">
        <v>256</v>
      </c>
      <c r="L6" s="117" t="s">
        <v>157</v>
      </c>
      <c r="M6" s="117" t="s">
        <v>158</v>
      </c>
      <c r="N6" s="117" t="s">
        <v>160</v>
      </c>
      <c r="O6" s="117" t="s">
        <v>161</v>
      </c>
      <c r="Q6" s="511"/>
      <c r="R6" s="511"/>
      <c r="S6" s="511"/>
    </row>
    <row r="7" spans="1:19">
      <c r="A7" s="116" t="s">
        <v>162</v>
      </c>
      <c r="B7" s="243" t="s">
        <v>414</v>
      </c>
      <c r="C7" s="182">
        <f t="shared" ref="C7:C18" si="0">AVERAGE(L7,L22,L37)</f>
        <v>0.3</v>
      </c>
      <c r="D7" s="182">
        <f t="shared" ref="D7:D18" si="1">AVERAGE(M7,M22,M37)</f>
        <v>48.733333333333327</v>
      </c>
      <c r="E7" s="243" t="s">
        <v>414</v>
      </c>
      <c r="F7" s="182">
        <f t="shared" ref="F7:F18" si="2">AVERAGE(N7,N22,N37)</f>
        <v>0.23333333333333331</v>
      </c>
      <c r="G7" s="182">
        <f t="shared" ref="G7:G18" si="3">AVERAGE(O7,O22,O37)</f>
        <v>1.7666666666666666</v>
      </c>
      <c r="J7" s="521" t="s">
        <v>110</v>
      </c>
      <c r="K7" s="116" t="s">
        <v>162</v>
      </c>
      <c r="L7" s="182">
        <v>0.1</v>
      </c>
      <c r="M7" s="182">
        <v>0.8</v>
      </c>
      <c r="N7" s="182">
        <v>0</v>
      </c>
      <c r="O7" s="182">
        <v>0.1</v>
      </c>
      <c r="Q7" s="511"/>
      <c r="R7" s="511"/>
      <c r="S7" s="511"/>
    </row>
    <row r="8" spans="1:19">
      <c r="A8" s="116" t="s">
        <v>163</v>
      </c>
      <c r="B8" s="113" t="str">
        <f>+B7</f>
        <v>/</v>
      </c>
      <c r="C8" s="182">
        <f t="shared" si="0"/>
        <v>0.16666666666666666</v>
      </c>
      <c r="D8" s="182">
        <f t="shared" si="1"/>
        <v>12</v>
      </c>
      <c r="E8" s="113" t="str">
        <f>+E7</f>
        <v>/</v>
      </c>
      <c r="F8" s="182">
        <f t="shared" si="2"/>
        <v>0.13333333333333333</v>
      </c>
      <c r="G8" s="182">
        <f t="shared" si="3"/>
        <v>0.73333333333333328</v>
      </c>
      <c r="J8" s="521"/>
      <c r="K8" s="116" t="s">
        <v>163</v>
      </c>
      <c r="L8" s="182">
        <v>0.2</v>
      </c>
      <c r="M8" s="182">
        <v>12.8</v>
      </c>
      <c r="N8" s="182">
        <v>0.1</v>
      </c>
      <c r="O8" s="182">
        <v>1</v>
      </c>
      <c r="Q8" s="511"/>
      <c r="R8" s="511"/>
      <c r="S8" s="511"/>
    </row>
    <row r="9" spans="1:19" ht="15">
      <c r="A9" s="116" t="s">
        <v>164</v>
      </c>
      <c r="B9" s="113" t="str">
        <f t="shared" ref="B9:B18" si="4">+B8</f>
        <v>/</v>
      </c>
      <c r="C9" s="182">
        <f t="shared" si="0"/>
        <v>1.0333333333333334</v>
      </c>
      <c r="D9" s="182">
        <f t="shared" si="1"/>
        <v>242.46666666666667</v>
      </c>
      <c r="E9" s="113" t="str">
        <f t="shared" ref="E9:E18" si="5">+E8</f>
        <v>/</v>
      </c>
      <c r="F9" s="182">
        <f t="shared" si="2"/>
        <v>0.76666666666666661</v>
      </c>
      <c r="G9" s="182">
        <f t="shared" si="3"/>
        <v>8.5</v>
      </c>
      <c r="J9" s="521"/>
      <c r="K9" s="116" t="s">
        <v>164</v>
      </c>
      <c r="L9" s="182">
        <v>2.7</v>
      </c>
      <c r="M9" s="182">
        <v>636.6</v>
      </c>
      <c r="N9" s="182">
        <v>1.9</v>
      </c>
      <c r="O9" s="182">
        <v>21.9</v>
      </c>
      <c r="Q9" s="133" t="s">
        <v>300</v>
      </c>
    </row>
    <row r="10" spans="1:19" ht="14.25" customHeight="1">
      <c r="A10" s="116" t="s">
        <v>165</v>
      </c>
      <c r="B10" s="113" t="str">
        <f t="shared" si="4"/>
        <v>/</v>
      </c>
      <c r="C10" s="182">
        <f t="shared" si="0"/>
        <v>0.16666666666666666</v>
      </c>
      <c r="D10" s="182">
        <f t="shared" si="1"/>
        <v>5.0666666666666664</v>
      </c>
      <c r="E10" s="113" t="str">
        <f t="shared" si="5"/>
        <v>/</v>
      </c>
      <c r="F10" s="182">
        <f t="shared" si="2"/>
        <v>0.10000000000000002</v>
      </c>
      <c r="G10" s="182">
        <f t="shared" si="3"/>
        <v>0.83333333333333337</v>
      </c>
      <c r="J10" s="521"/>
      <c r="K10" s="116" t="s">
        <v>165</v>
      </c>
      <c r="L10" s="182">
        <v>0.2</v>
      </c>
      <c r="M10" s="182">
        <v>6.7</v>
      </c>
      <c r="N10" s="182">
        <v>0.1</v>
      </c>
      <c r="O10" s="182">
        <v>0.4</v>
      </c>
      <c r="Q10" s="520" t="s">
        <v>320</v>
      </c>
      <c r="R10" s="520"/>
      <c r="S10" s="520"/>
    </row>
    <row r="11" spans="1:19">
      <c r="A11" s="116" t="s">
        <v>166</v>
      </c>
      <c r="B11" s="113" t="str">
        <f t="shared" si="4"/>
        <v>/</v>
      </c>
      <c r="C11" s="182">
        <f t="shared" si="0"/>
        <v>0.13333333333333333</v>
      </c>
      <c r="D11" s="182">
        <f t="shared" si="1"/>
        <v>7</v>
      </c>
      <c r="E11" s="113" t="str">
        <f t="shared" si="5"/>
        <v>/</v>
      </c>
      <c r="F11" s="182">
        <f t="shared" si="2"/>
        <v>0.10000000000000002</v>
      </c>
      <c r="G11" s="182">
        <f t="shared" si="3"/>
        <v>0.70000000000000007</v>
      </c>
      <c r="J11" s="521"/>
      <c r="K11" s="116" t="s">
        <v>166</v>
      </c>
      <c r="L11" s="182">
        <v>0.1</v>
      </c>
      <c r="M11" s="182">
        <v>16.7</v>
      </c>
      <c r="N11" s="182">
        <v>0.1</v>
      </c>
      <c r="O11" s="182">
        <v>0.9</v>
      </c>
      <c r="Q11" s="520"/>
      <c r="R11" s="520"/>
      <c r="S11" s="520"/>
    </row>
    <row r="12" spans="1:19">
      <c r="A12" s="116" t="s">
        <v>167</v>
      </c>
      <c r="B12" s="113" t="str">
        <f t="shared" si="4"/>
        <v>/</v>
      </c>
      <c r="C12" s="182">
        <f t="shared" si="0"/>
        <v>0.46666666666666662</v>
      </c>
      <c r="D12" s="182">
        <f t="shared" si="1"/>
        <v>23.833333333333332</v>
      </c>
      <c r="E12" s="113" t="str">
        <f t="shared" si="5"/>
        <v>/</v>
      </c>
      <c r="F12" s="182">
        <f t="shared" si="2"/>
        <v>0.43333333333333335</v>
      </c>
      <c r="G12" s="182">
        <f t="shared" si="3"/>
        <v>5.5333333333333323</v>
      </c>
      <c r="J12" s="521"/>
      <c r="K12" s="116" t="s">
        <v>167</v>
      </c>
      <c r="L12" s="182">
        <v>1.2</v>
      </c>
      <c r="M12" s="182">
        <v>64.400000000000006</v>
      </c>
      <c r="N12" s="182">
        <v>1.1000000000000001</v>
      </c>
      <c r="O12" s="182">
        <v>15.6</v>
      </c>
      <c r="Q12" s="520"/>
      <c r="R12" s="520"/>
      <c r="S12" s="520"/>
    </row>
    <row r="13" spans="1:19" ht="14.25" customHeight="1">
      <c r="A13" s="116" t="s">
        <v>168</v>
      </c>
      <c r="B13" s="113" t="str">
        <f t="shared" si="4"/>
        <v>/</v>
      </c>
      <c r="C13" s="182">
        <f t="shared" si="0"/>
        <v>6.6666666666666666E-2</v>
      </c>
      <c r="D13" s="182">
        <f t="shared" si="1"/>
        <v>4.9666666666666668</v>
      </c>
      <c r="E13" s="113" t="str">
        <f t="shared" si="5"/>
        <v>/</v>
      </c>
      <c r="F13" s="182">
        <f t="shared" si="2"/>
        <v>0</v>
      </c>
      <c r="G13" s="182">
        <f t="shared" si="3"/>
        <v>0.26666666666666666</v>
      </c>
      <c r="J13" s="521"/>
      <c r="K13" s="116" t="s">
        <v>168</v>
      </c>
      <c r="L13" s="182">
        <v>0.1</v>
      </c>
      <c r="M13" s="182">
        <v>8.9</v>
      </c>
      <c r="N13" s="182">
        <v>0</v>
      </c>
      <c r="O13" s="182">
        <v>0.3</v>
      </c>
      <c r="Q13" s="520" t="s">
        <v>326</v>
      </c>
      <c r="R13" s="520"/>
      <c r="S13" s="520"/>
    </row>
    <row r="14" spans="1:19">
      <c r="A14" s="116" t="s">
        <v>169</v>
      </c>
      <c r="B14" s="113" t="str">
        <f t="shared" si="4"/>
        <v>/</v>
      </c>
      <c r="C14" s="182">
        <f t="shared" si="0"/>
        <v>0.10000000000000002</v>
      </c>
      <c r="D14" s="182">
        <f t="shared" si="1"/>
        <v>0.6</v>
      </c>
      <c r="E14" s="113" t="str">
        <f t="shared" si="5"/>
        <v>/</v>
      </c>
      <c r="F14" s="182">
        <f t="shared" si="2"/>
        <v>3.3333333333333333E-2</v>
      </c>
      <c r="G14" s="182">
        <f t="shared" si="3"/>
        <v>0.16666666666666666</v>
      </c>
      <c r="J14" s="521"/>
      <c r="K14" s="116" t="s">
        <v>169</v>
      </c>
      <c r="L14" s="182">
        <v>0.1</v>
      </c>
      <c r="M14" s="182">
        <v>0.4</v>
      </c>
      <c r="N14" s="182">
        <v>0</v>
      </c>
      <c r="O14" s="182">
        <v>0.2</v>
      </c>
      <c r="Q14" s="520"/>
      <c r="R14" s="520"/>
      <c r="S14" s="520"/>
    </row>
    <row r="15" spans="1:19">
      <c r="A15" s="116" t="s">
        <v>170</v>
      </c>
      <c r="B15" s="113" t="str">
        <f t="shared" si="4"/>
        <v>/</v>
      </c>
      <c r="C15" s="182">
        <f t="shared" si="0"/>
        <v>0.23333333333333336</v>
      </c>
      <c r="D15" s="182">
        <f t="shared" si="1"/>
        <v>5.1333333333333337</v>
      </c>
      <c r="E15" s="113" t="str">
        <f t="shared" si="5"/>
        <v>/</v>
      </c>
      <c r="F15" s="182">
        <f t="shared" si="2"/>
        <v>0.16666666666666666</v>
      </c>
      <c r="G15" s="182">
        <f t="shared" si="3"/>
        <v>1</v>
      </c>
      <c r="J15" s="521"/>
      <c r="K15" s="116" t="s">
        <v>170</v>
      </c>
      <c r="L15" s="182">
        <v>0.2</v>
      </c>
      <c r="M15" s="182">
        <v>4.0999999999999996</v>
      </c>
      <c r="N15" s="182">
        <v>0.1</v>
      </c>
      <c r="O15" s="182">
        <v>0.5</v>
      </c>
      <c r="Q15" s="520"/>
      <c r="R15" s="520"/>
      <c r="S15" s="520"/>
    </row>
    <row r="16" spans="1:19">
      <c r="A16" s="116" t="s">
        <v>171</v>
      </c>
      <c r="B16" s="113" t="str">
        <f t="shared" si="4"/>
        <v>/</v>
      </c>
      <c r="C16" s="182">
        <f t="shared" si="0"/>
        <v>0.13333333333333333</v>
      </c>
      <c r="D16" s="182">
        <f t="shared" si="1"/>
        <v>3.9</v>
      </c>
      <c r="E16" s="113" t="str">
        <f t="shared" si="5"/>
        <v>/</v>
      </c>
      <c r="F16" s="182">
        <f t="shared" si="2"/>
        <v>3.3333333333333333E-2</v>
      </c>
      <c r="G16" s="182">
        <f t="shared" si="3"/>
        <v>0.23333333333333331</v>
      </c>
      <c r="J16" s="521"/>
      <c r="K16" s="116" t="s">
        <v>171</v>
      </c>
      <c r="L16" s="182">
        <v>0.1</v>
      </c>
      <c r="M16" s="182">
        <v>10.199999999999999</v>
      </c>
      <c r="N16" s="182">
        <v>0</v>
      </c>
      <c r="O16" s="182">
        <v>0.3</v>
      </c>
      <c r="Q16" s="520"/>
      <c r="R16" s="520"/>
      <c r="S16" s="520"/>
    </row>
    <row r="17" spans="1:15">
      <c r="A17" s="116" t="s">
        <v>172</v>
      </c>
      <c r="B17" s="113" t="str">
        <f t="shared" si="4"/>
        <v>/</v>
      </c>
      <c r="C17" s="182">
        <f t="shared" si="0"/>
        <v>0</v>
      </c>
      <c r="D17" s="182">
        <f t="shared" si="1"/>
        <v>0</v>
      </c>
      <c r="E17" s="113" t="str">
        <f t="shared" si="5"/>
        <v>/</v>
      </c>
      <c r="F17" s="182">
        <f t="shared" si="2"/>
        <v>0</v>
      </c>
      <c r="G17" s="182">
        <f t="shared" si="3"/>
        <v>0</v>
      </c>
      <c r="J17" s="521"/>
      <c r="K17" s="116" t="s">
        <v>172</v>
      </c>
      <c r="L17" s="182">
        <v>0</v>
      </c>
      <c r="M17" s="182">
        <v>0</v>
      </c>
      <c r="N17" s="182">
        <v>0</v>
      </c>
      <c r="O17" s="182">
        <v>0</v>
      </c>
    </row>
    <row r="18" spans="1:15">
      <c r="A18" s="116" t="s">
        <v>173</v>
      </c>
      <c r="B18" s="113" t="str">
        <f t="shared" si="4"/>
        <v>/</v>
      </c>
      <c r="C18" s="182">
        <f t="shared" si="0"/>
        <v>0</v>
      </c>
      <c r="D18" s="182">
        <f t="shared" si="1"/>
        <v>0</v>
      </c>
      <c r="E18" s="113" t="str">
        <f t="shared" si="5"/>
        <v>/</v>
      </c>
      <c r="F18" s="182">
        <f t="shared" si="2"/>
        <v>0</v>
      </c>
      <c r="G18" s="182">
        <f t="shared" si="3"/>
        <v>0</v>
      </c>
      <c r="J18" s="521"/>
      <c r="K18" s="116" t="s">
        <v>173</v>
      </c>
      <c r="L18" s="182">
        <v>0</v>
      </c>
      <c r="M18" s="182">
        <v>0</v>
      </c>
      <c r="N18" s="182">
        <v>0</v>
      </c>
      <c r="O18" s="182">
        <v>0</v>
      </c>
    </row>
    <row r="19" spans="1:15">
      <c r="J19" s="521"/>
      <c r="K19" s="112" t="s">
        <v>258</v>
      </c>
      <c r="L19" s="241">
        <f>AVERAGE(L7:L18)</f>
        <v>0.41666666666666657</v>
      </c>
      <c r="M19" s="241">
        <f>MAX(M7:M18)</f>
        <v>636.6</v>
      </c>
      <c r="N19" s="241">
        <f>AVERAGE(N7:N18)</f>
        <v>0.28333333333333338</v>
      </c>
      <c r="O19" s="241">
        <f>MAX(O7:O18)</f>
        <v>21.9</v>
      </c>
    </row>
    <row r="21" spans="1:15" ht="30">
      <c r="J21" s="111">
        <f>+A6</f>
        <v>2020</v>
      </c>
      <c r="K21" s="111" t="s">
        <v>256</v>
      </c>
      <c r="L21" s="117" t="s">
        <v>157</v>
      </c>
      <c r="M21" s="117" t="s">
        <v>158</v>
      </c>
      <c r="N21" s="117" t="s">
        <v>160</v>
      </c>
      <c r="O21" s="117" t="s">
        <v>161</v>
      </c>
    </row>
    <row r="22" spans="1:15">
      <c r="J22" s="521" t="s">
        <v>111</v>
      </c>
      <c r="K22" s="116" t="s">
        <v>162</v>
      </c>
      <c r="L22" s="182">
        <v>0.5</v>
      </c>
      <c r="M22" s="182">
        <v>115.8</v>
      </c>
      <c r="N22" s="182">
        <v>0.5</v>
      </c>
      <c r="O22" s="182">
        <v>3.9</v>
      </c>
    </row>
    <row r="23" spans="1:15">
      <c r="J23" s="521"/>
      <c r="K23" s="116" t="s">
        <v>163</v>
      </c>
      <c r="L23" s="182">
        <v>0.2</v>
      </c>
      <c r="M23" s="182">
        <v>14.3</v>
      </c>
      <c r="N23" s="182">
        <v>0.2</v>
      </c>
      <c r="O23" s="182">
        <v>0.9</v>
      </c>
    </row>
    <row r="24" spans="1:15">
      <c r="J24" s="521"/>
      <c r="K24" s="116" t="s">
        <v>164</v>
      </c>
      <c r="L24" s="182">
        <v>0.1</v>
      </c>
      <c r="M24" s="182">
        <v>9.4</v>
      </c>
      <c r="N24" s="182">
        <v>0.1</v>
      </c>
      <c r="O24" s="182">
        <v>0.6</v>
      </c>
    </row>
    <row r="25" spans="1:15">
      <c r="J25" s="521"/>
      <c r="K25" s="116" t="s">
        <v>165</v>
      </c>
      <c r="L25" s="182">
        <v>0.1</v>
      </c>
      <c r="M25" s="182">
        <v>3.4</v>
      </c>
      <c r="N25" s="182">
        <v>0</v>
      </c>
      <c r="O25" s="182">
        <v>0.2</v>
      </c>
    </row>
    <row r="26" spans="1:15">
      <c r="J26" s="521"/>
      <c r="K26" s="116" t="s">
        <v>166</v>
      </c>
      <c r="L26" s="182">
        <v>0</v>
      </c>
      <c r="M26" s="182">
        <v>2.2000000000000002</v>
      </c>
      <c r="N26" s="182">
        <v>0</v>
      </c>
      <c r="O26" s="182">
        <v>0.3</v>
      </c>
    </row>
    <row r="27" spans="1:15">
      <c r="J27" s="521"/>
      <c r="K27" s="116" t="s">
        <v>167</v>
      </c>
      <c r="L27" s="182">
        <v>0</v>
      </c>
      <c r="M27" s="182">
        <v>4.5999999999999996</v>
      </c>
      <c r="N27" s="182">
        <v>0</v>
      </c>
      <c r="O27" s="182">
        <v>0.1</v>
      </c>
    </row>
    <row r="28" spans="1:15">
      <c r="J28" s="521"/>
      <c r="K28" s="116" t="s">
        <v>168</v>
      </c>
      <c r="L28" s="182">
        <v>0</v>
      </c>
      <c r="M28" s="182">
        <v>4.5999999999999996</v>
      </c>
      <c r="N28" s="182">
        <v>0</v>
      </c>
      <c r="O28" s="182">
        <v>0.2</v>
      </c>
    </row>
    <row r="29" spans="1:15">
      <c r="J29" s="521"/>
      <c r="K29" s="116" t="s">
        <v>169</v>
      </c>
      <c r="L29" s="182">
        <v>0</v>
      </c>
      <c r="M29" s="182">
        <v>0.2</v>
      </c>
      <c r="N29" s="182">
        <v>0</v>
      </c>
      <c r="O29" s="182">
        <v>0</v>
      </c>
    </row>
    <row r="30" spans="1:15">
      <c r="J30" s="521"/>
      <c r="K30" s="116" t="s">
        <v>170</v>
      </c>
      <c r="L30" s="182">
        <v>0.1</v>
      </c>
      <c r="M30" s="182">
        <v>2.4</v>
      </c>
      <c r="N30" s="182">
        <v>0.1</v>
      </c>
      <c r="O30" s="182">
        <v>0.3</v>
      </c>
    </row>
    <row r="31" spans="1:15">
      <c r="J31" s="521"/>
      <c r="K31" s="116" t="s">
        <v>171</v>
      </c>
      <c r="L31" s="182">
        <v>0.1</v>
      </c>
      <c r="M31" s="182">
        <v>0.3</v>
      </c>
      <c r="N31" s="182">
        <v>0</v>
      </c>
      <c r="O31" s="182">
        <v>0.2</v>
      </c>
    </row>
    <row r="32" spans="1:15">
      <c r="J32" s="521"/>
      <c r="K32" s="116" t="s">
        <v>172</v>
      </c>
      <c r="L32" s="182">
        <v>0</v>
      </c>
      <c r="M32" s="182">
        <v>0</v>
      </c>
      <c r="N32" s="182">
        <v>0</v>
      </c>
      <c r="O32" s="182">
        <v>0</v>
      </c>
    </row>
    <row r="33" spans="1:15">
      <c r="J33" s="521"/>
      <c r="K33" s="116" t="s">
        <v>173</v>
      </c>
      <c r="L33" s="182">
        <v>0</v>
      </c>
      <c r="M33" s="182">
        <v>0</v>
      </c>
      <c r="N33" s="182">
        <v>0</v>
      </c>
      <c r="O33" s="182">
        <v>0</v>
      </c>
    </row>
    <row r="34" spans="1:15">
      <c r="J34" s="521"/>
      <c r="K34" s="112" t="s">
        <v>258</v>
      </c>
      <c r="L34" s="241">
        <f>AVERAGE(L22:L33)</f>
        <v>9.166666666666666E-2</v>
      </c>
      <c r="M34" s="241">
        <f>MAX(M22:M33)</f>
        <v>115.8</v>
      </c>
      <c r="N34" s="241">
        <f>AVERAGE(N22:N33)</f>
        <v>7.4999999999999997E-2</v>
      </c>
      <c r="O34" s="241">
        <f>MAX(O22:O33)</f>
        <v>3.9</v>
      </c>
    </row>
    <row r="36" spans="1:15" ht="30">
      <c r="J36" s="111">
        <f>+A6</f>
        <v>2020</v>
      </c>
      <c r="K36" s="111" t="s">
        <v>256</v>
      </c>
      <c r="L36" s="117" t="s">
        <v>157</v>
      </c>
      <c r="M36" s="117" t="s">
        <v>158</v>
      </c>
      <c r="N36" s="117" t="s">
        <v>160</v>
      </c>
      <c r="O36" s="117" t="s">
        <v>161</v>
      </c>
    </row>
    <row r="37" spans="1:15">
      <c r="J37" s="521" t="s">
        <v>112</v>
      </c>
      <c r="K37" s="116" t="s">
        <v>162</v>
      </c>
      <c r="L37" s="182">
        <v>0.3</v>
      </c>
      <c r="M37" s="182">
        <v>29.6</v>
      </c>
      <c r="N37" s="182">
        <v>0.2</v>
      </c>
      <c r="O37" s="182">
        <v>1.3</v>
      </c>
    </row>
    <row r="38" spans="1:15">
      <c r="J38" s="521"/>
      <c r="K38" s="116" t="s">
        <v>163</v>
      </c>
      <c r="L38" s="182">
        <v>0.1</v>
      </c>
      <c r="M38" s="182">
        <v>8.9</v>
      </c>
      <c r="N38" s="182">
        <v>0.1</v>
      </c>
      <c r="O38" s="182">
        <v>0.3</v>
      </c>
    </row>
    <row r="39" spans="1:15">
      <c r="J39" s="521"/>
      <c r="K39" s="116" t="s">
        <v>164</v>
      </c>
      <c r="L39" s="182">
        <v>0.3</v>
      </c>
      <c r="M39" s="182">
        <v>81.400000000000006</v>
      </c>
      <c r="N39" s="182">
        <v>0.3</v>
      </c>
      <c r="O39" s="182">
        <v>3</v>
      </c>
    </row>
    <row r="40" spans="1:15">
      <c r="J40" s="521"/>
      <c r="K40" s="116" t="s">
        <v>165</v>
      </c>
      <c r="L40" s="182">
        <v>0.2</v>
      </c>
      <c r="M40" s="182">
        <v>5.0999999999999996</v>
      </c>
      <c r="N40" s="182">
        <v>0.2</v>
      </c>
      <c r="O40" s="182">
        <v>1.9</v>
      </c>
    </row>
    <row r="41" spans="1:15">
      <c r="J41" s="521"/>
      <c r="K41" s="116" t="s">
        <v>166</v>
      </c>
      <c r="L41" s="182">
        <v>0.3</v>
      </c>
      <c r="M41" s="182">
        <v>2.1</v>
      </c>
      <c r="N41" s="182">
        <v>0.2</v>
      </c>
      <c r="O41" s="182">
        <v>0.9</v>
      </c>
    </row>
    <row r="42" spans="1:15">
      <c r="J42" s="521"/>
      <c r="K42" s="116" t="s">
        <v>167</v>
      </c>
      <c r="L42" s="182">
        <v>0.2</v>
      </c>
      <c r="M42" s="182">
        <v>2.5</v>
      </c>
      <c r="N42" s="182">
        <v>0.2</v>
      </c>
      <c r="O42" s="182">
        <v>0.9</v>
      </c>
    </row>
    <row r="43" spans="1:15">
      <c r="J43" s="521"/>
      <c r="K43" s="116" t="s">
        <v>168</v>
      </c>
      <c r="L43" s="182">
        <v>0.1</v>
      </c>
      <c r="M43" s="182">
        <v>1.4</v>
      </c>
      <c r="N43" s="182">
        <v>0</v>
      </c>
      <c r="O43" s="182">
        <v>0.3</v>
      </c>
    </row>
    <row r="44" spans="1:15">
      <c r="J44" s="521"/>
      <c r="K44" s="116" t="s">
        <v>169</v>
      </c>
      <c r="L44" s="182">
        <v>0.2</v>
      </c>
      <c r="M44" s="182">
        <v>1.2</v>
      </c>
      <c r="N44" s="182">
        <v>0.1</v>
      </c>
      <c r="O44" s="182">
        <v>0.3</v>
      </c>
    </row>
    <row r="45" spans="1:15">
      <c r="J45" s="521"/>
      <c r="K45" s="116" t="s">
        <v>170</v>
      </c>
      <c r="L45" s="182">
        <v>0.4</v>
      </c>
      <c r="M45" s="182">
        <v>8.9</v>
      </c>
      <c r="N45" s="182">
        <v>0.3</v>
      </c>
      <c r="O45" s="182">
        <v>2.2000000000000002</v>
      </c>
    </row>
    <row r="46" spans="1:15">
      <c r="J46" s="521"/>
      <c r="K46" s="116" t="s">
        <v>171</v>
      </c>
      <c r="L46" s="182">
        <v>0.2</v>
      </c>
      <c r="M46" s="182">
        <v>1.2</v>
      </c>
      <c r="N46" s="182">
        <v>0.1</v>
      </c>
      <c r="O46" s="182">
        <v>0.2</v>
      </c>
    </row>
    <row r="47" spans="1:15">
      <c r="J47" s="521"/>
      <c r="K47" s="116" t="s">
        <v>172</v>
      </c>
      <c r="L47" s="182">
        <v>0</v>
      </c>
      <c r="M47" s="182">
        <v>0</v>
      </c>
      <c r="N47" s="182">
        <v>0</v>
      </c>
      <c r="O47" s="182">
        <v>0</v>
      </c>
    </row>
    <row r="48" spans="1:15" ht="15">
      <c r="A48" s="533" t="s">
        <v>200</v>
      </c>
      <c r="B48" s="534"/>
      <c r="C48" s="534"/>
      <c r="D48" s="534"/>
      <c r="E48" s="534"/>
      <c r="F48" s="534"/>
      <c r="G48" s="535"/>
      <c r="J48" s="521"/>
      <c r="K48" s="116" t="s">
        <v>173</v>
      </c>
      <c r="L48" s="182">
        <v>0</v>
      </c>
      <c r="M48" s="182">
        <v>0</v>
      </c>
      <c r="N48" s="182">
        <v>0</v>
      </c>
      <c r="O48" s="182">
        <v>0</v>
      </c>
    </row>
    <row r="49" spans="1:15">
      <c r="A49" s="524" t="s">
        <v>328</v>
      </c>
      <c r="B49" s="525"/>
      <c r="C49" s="525"/>
      <c r="D49" s="525"/>
      <c r="E49" s="525"/>
      <c r="F49" s="525"/>
      <c r="G49" s="526"/>
      <c r="J49" s="521"/>
      <c r="K49" s="112" t="s">
        <v>258</v>
      </c>
      <c r="L49" s="241">
        <f>AVERAGE(L37:L48)</f>
        <v>0.19166666666666668</v>
      </c>
      <c r="M49" s="241">
        <f>MAX(M37:M48)</f>
        <v>81.400000000000006</v>
      </c>
      <c r="N49" s="241">
        <f>AVERAGE(N37:N48)</f>
        <v>0.14166666666666669</v>
      </c>
      <c r="O49" s="241">
        <f>MAX(O37:O48)</f>
        <v>3</v>
      </c>
    </row>
    <row r="50" spans="1:15">
      <c r="A50" s="527"/>
      <c r="B50" s="528"/>
      <c r="C50" s="528"/>
      <c r="D50" s="528"/>
      <c r="E50" s="528"/>
      <c r="F50" s="528"/>
      <c r="G50" s="529"/>
    </row>
    <row r="51" spans="1:15" ht="30">
      <c r="A51" s="527"/>
      <c r="B51" s="528"/>
      <c r="C51" s="528"/>
      <c r="D51" s="528"/>
      <c r="E51" s="528"/>
      <c r="F51" s="528"/>
      <c r="G51" s="529"/>
      <c r="J51" s="111">
        <f>+A6</f>
        <v>2020</v>
      </c>
      <c r="K51" s="111" t="s">
        <v>256</v>
      </c>
      <c r="L51" s="117" t="s">
        <v>157</v>
      </c>
      <c r="M51" s="117" t="s">
        <v>158</v>
      </c>
      <c r="N51" s="117" t="s">
        <v>160</v>
      </c>
      <c r="O51" s="117" t="s">
        <v>161</v>
      </c>
    </row>
    <row r="52" spans="1:15">
      <c r="A52" s="530"/>
      <c r="B52" s="531"/>
      <c r="C52" s="531"/>
      <c r="D52" s="531"/>
      <c r="E52" s="531"/>
      <c r="F52" s="531"/>
      <c r="G52" s="532"/>
      <c r="J52" s="521" t="s">
        <v>113</v>
      </c>
      <c r="K52" s="116" t="s">
        <v>162</v>
      </c>
      <c r="L52" s="114"/>
      <c r="M52" s="114"/>
      <c r="N52" s="114"/>
      <c r="O52" s="114"/>
    </row>
    <row r="53" spans="1:15">
      <c r="J53" s="521"/>
      <c r="K53" s="116" t="s">
        <v>163</v>
      </c>
      <c r="L53" s="114"/>
      <c r="M53" s="114"/>
      <c r="N53" s="114"/>
      <c r="O53" s="114"/>
    </row>
    <row r="54" spans="1:15">
      <c r="J54" s="521"/>
      <c r="K54" s="116" t="s">
        <v>164</v>
      </c>
      <c r="L54" s="114"/>
      <c r="M54" s="114"/>
      <c r="N54" s="114"/>
      <c r="O54" s="114"/>
    </row>
    <row r="55" spans="1:15">
      <c r="J55" s="521"/>
      <c r="K55" s="116" t="s">
        <v>165</v>
      </c>
      <c r="L55" s="114"/>
      <c r="M55" s="114"/>
      <c r="N55" s="114"/>
      <c r="O55" s="114"/>
    </row>
    <row r="56" spans="1:15">
      <c r="B56" s="576"/>
      <c r="C56" s="576"/>
      <c r="J56" s="521"/>
      <c r="K56" s="116" t="s">
        <v>166</v>
      </c>
      <c r="L56" s="114"/>
      <c r="M56" s="114"/>
      <c r="N56" s="114"/>
      <c r="O56" s="114"/>
    </row>
    <row r="57" spans="1:15">
      <c r="B57" s="576"/>
      <c r="C57" s="576"/>
      <c r="J57" s="521"/>
      <c r="K57" s="116" t="s">
        <v>167</v>
      </c>
      <c r="L57" s="114"/>
      <c r="M57" s="114"/>
      <c r="N57" s="114"/>
      <c r="O57" s="114"/>
    </row>
    <row r="58" spans="1:15" ht="15" thickBot="1">
      <c r="A58" s="3" t="s">
        <v>477</v>
      </c>
      <c r="B58" s="577"/>
      <c r="C58" s="577"/>
      <c r="E58" s="67" t="s">
        <v>478</v>
      </c>
      <c r="F58" s="251">
        <v>44263</v>
      </c>
      <c r="J58" s="521"/>
      <c r="K58" s="116" t="s">
        <v>168</v>
      </c>
      <c r="L58" s="114"/>
      <c r="M58" s="114"/>
      <c r="N58" s="114"/>
      <c r="O58" s="114"/>
    </row>
    <row r="59" spans="1:15">
      <c r="J59" s="521"/>
      <c r="K59" s="116" t="s">
        <v>169</v>
      </c>
      <c r="L59" s="114"/>
      <c r="M59" s="114"/>
      <c r="N59" s="114"/>
      <c r="O59" s="114"/>
    </row>
    <row r="60" spans="1:15">
      <c r="J60" s="521"/>
      <c r="K60" s="116" t="s">
        <v>170</v>
      </c>
      <c r="L60" s="114"/>
      <c r="M60" s="114"/>
      <c r="N60" s="114"/>
      <c r="O60" s="114"/>
    </row>
    <row r="61" spans="1:15">
      <c r="J61" s="521"/>
      <c r="K61" s="116" t="s">
        <v>171</v>
      </c>
      <c r="L61" s="114"/>
      <c r="M61" s="114"/>
      <c r="N61" s="114"/>
      <c r="O61" s="114"/>
    </row>
    <row r="62" spans="1:15">
      <c r="J62" s="521"/>
      <c r="K62" s="116" t="s">
        <v>172</v>
      </c>
      <c r="L62" s="114"/>
      <c r="M62" s="114"/>
      <c r="N62" s="114"/>
      <c r="O62" s="114"/>
    </row>
    <row r="63" spans="1:15">
      <c r="J63" s="521"/>
      <c r="K63" s="116" t="s">
        <v>173</v>
      </c>
      <c r="L63" s="114"/>
      <c r="M63" s="114"/>
      <c r="N63" s="114"/>
      <c r="O63" s="114"/>
    </row>
    <row r="64" spans="1:15">
      <c r="J64" s="521"/>
      <c r="K64" s="112" t="s">
        <v>258</v>
      </c>
      <c r="L64" s="112" t="e">
        <f>AVERAGE(L52:L63)</f>
        <v>#DIV/0!</v>
      </c>
      <c r="M64" s="112">
        <f>MAX(M52:M63)</f>
        <v>0</v>
      </c>
      <c r="N64" s="112" t="e">
        <f>AVERAGE(N52:N63)</f>
        <v>#DIV/0!</v>
      </c>
      <c r="O64" s="112">
        <f>MAX(O52:O63)</f>
        <v>0</v>
      </c>
    </row>
    <row r="66" spans="10:15" ht="30">
      <c r="J66" s="111">
        <f>+A6</f>
        <v>2020</v>
      </c>
      <c r="K66" s="111" t="s">
        <v>256</v>
      </c>
      <c r="L66" s="117" t="s">
        <v>157</v>
      </c>
      <c r="M66" s="117" t="s">
        <v>158</v>
      </c>
      <c r="N66" s="117" t="s">
        <v>160</v>
      </c>
      <c r="O66" s="117" t="s">
        <v>161</v>
      </c>
    </row>
    <row r="67" spans="10:15">
      <c r="J67" s="521" t="s">
        <v>114</v>
      </c>
      <c r="K67" s="116" t="s">
        <v>162</v>
      </c>
      <c r="L67" s="114"/>
      <c r="M67" s="114"/>
      <c r="N67" s="114"/>
      <c r="O67" s="114"/>
    </row>
    <row r="68" spans="10:15">
      <c r="J68" s="521"/>
      <c r="K68" s="116" t="s">
        <v>163</v>
      </c>
      <c r="L68" s="114"/>
      <c r="M68" s="114"/>
      <c r="N68" s="114"/>
      <c r="O68" s="114"/>
    </row>
    <row r="69" spans="10:15">
      <c r="J69" s="521"/>
      <c r="K69" s="116" t="s">
        <v>164</v>
      </c>
      <c r="L69" s="114"/>
      <c r="M69" s="114"/>
      <c r="N69" s="114"/>
      <c r="O69" s="114"/>
    </row>
    <row r="70" spans="10:15">
      <c r="J70" s="521"/>
      <c r="K70" s="116" t="s">
        <v>165</v>
      </c>
      <c r="L70" s="114"/>
      <c r="M70" s="114"/>
      <c r="N70" s="114"/>
      <c r="O70" s="114"/>
    </row>
    <row r="71" spans="10:15">
      <c r="J71" s="521"/>
      <c r="K71" s="116" t="s">
        <v>166</v>
      </c>
      <c r="L71" s="114"/>
      <c r="M71" s="114"/>
      <c r="N71" s="114"/>
      <c r="O71" s="114"/>
    </row>
    <row r="72" spans="10:15">
      <c r="J72" s="521"/>
      <c r="K72" s="116" t="s">
        <v>167</v>
      </c>
      <c r="L72" s="114"/>
      <c r="M72" s="114"/>
      <c r="N72" s="114"/>
      <c r="O72" s="114"/>
    </row>
    <row r="73" spans="10:15">
      <c r="J73" s="521"/>
      <c r="K73" s="116" t="s">
        <v>168</v>
      </c>
      <c r="L73" s="114"/>
      <c r="M73" s="114"/>
      <c r="N73" s="114"/>
      <c r="O73" s="114"/>
    </row>
    <row r="74" spans="10:15">
      <c r="J74" s="521"/>
      <c r="K74" s="116" t="s">
        <v>169</v>
      </c>
      <c r="L74" s="114"/>
      <c r="M74" s="114"/>
      <c r="N74" s="114"/>
      <c r="O74" s="114"/>
    </row>
    <row r="75" spans="10:15">
      <c r="J75" s="521"/>
      <c r="K75" s="116" t="s">
        <v>170</v>
      </c>
      <c r="L75" s="114"/>
      <c r="M75" s="114"/>
      <c r="N75" s="114"/>
      <c r="O75" s="114"/>
    </row>
    <row r="76" spans="10:15">
      <c r="J76" s="521"/>
      <c r="K76" s="116" t="s">
        <v>171</v>
      </c>
      <c r="L76" s="114"/>
      <c r="M76" s="114"/>
      <c r="N76" s="114"/>
      <c r="O76" s="114"/>
    </row>
    <row r="77" spans="10:15">
      <c r="J77" s="521"/>
      <c r="K77" s="116" t="s">
        <v>172</v>
      </c>
      <c r="L77" s="114"/>
      <c r="M77" s="114"/>
      <c r="N77" s="114"/>
      <c r="O77" s="114"/>
    </row>
    <row r="78" spans="10:15">
      <c r="J78" s="521"/>
      <c r="K78" s="116" t="s">
        <v>173</v>
      </c>
      <c r="L78" s="114"/>
      <c r="M78" s="114"/>
      <c r="N78" s="114"/>
      <c r="O78" s="114"/>
    </row>
    <row r="79" spans="10:15">
      <c r="J79" s="521"/>
      <c r="K79" s="112" t="s">
        <v>258</v>
      </c>
      <c r="L79" s="112" t="e">
        <f>AVERAGE(L67:L78)</f>
        <v>#DIV/0!</v>
      </c>
      <c r="M79" s="112">
        <f>MAX(M67:M78)</f>
        <v>0</v>
      </c>
      <c r="N79" s="112" t="e">
        <f>AVERAGE(N67:N78)</f>
        <v>#DIV/0!</v>
      </c>
      <c r="O79" s="112">
        <f>MAX(O67:O78)</f>
        <v>0</v>
      </c>
    </row>
  </sheetData>
  <mergeCells count="14">
    <mergeCell ref="Q4:S8"/>
    <mergeCell ref="Q10:S12"/>
    <mergeCell ref="Q13:S16"/>
    <mergeCell ref="J67:J79"/>
    <mergeCell ref="B5:D5"/>
    <mergeCell ref="E5:G5"/>
    <mergeCell ref="J5:O5"/>
    <mergeCell ref="J7:J19"/>
    <mergeCell ref="J22:J34"/>
    <mergeCell ref="J37:J49"/>
    <mergeCell ref="A48:G48"/>
    <mergeCell ref="A49:G52"/>
    <mergeCell ref="J52:J64"/>
    <mergeCell ref="B58:C58"/>
  </mergeCells>
  <pageMargins left="0.7" right="0.7" top="0.75" bottom="0.75" header="0.3" footer="0.3"/>
  <pageSetup paperSize="9" scale="78" fitToHeight="0" orientation="portrait" r:id="rId1"/>
  <headerFooter scaleWithDoc="0">
    <oddFooter>&amp;C&amp;"Arial,Regular"Page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92D050"/>
    <pageSetUpPr fitToPage="1"/>
  </sheetPr>
  <dimension ref="A1:U79"/>
  <sheetViews>
    <sheetView showGridLines="0" topLeftCell="A49" zoomScaleNormal="100" workbookViewId="0">
      <selection activeCell="B55" sqref="B55:C57"/>
    </sheetView>
  </sheetViews>
  <sheetFormatPr defaultRowHeight="14.25"/>
  <cols>
    <col min="1" max="1" width="14" style="3" customWidth="1"/>
    <col min="2" max="2" width="12.5703125" style="67" customWidth="1"/>
    <col min="3" max="3" width="15.42578125" style="67" customWidth="1"/>
    <col min="4" max="4" width="17.5703125" style="67" customWidth="1"/>
    <col min="5" max="5" width="14.5703125" style="67" customWidth="1"/>
    <col min="6" max="6" width="11.5703125" style="67" customWidth="1"/>
    <col min="7" max="7" width="15" style="67" customWidth="1"/>
    <col min="8" max="8" width="14.5703125" style="67" customWidth="1"/>
    <col min="9" max="12" width="9.42578125" style="3"/>
    <col min="13" max="13" width="15.42578125" style="3" customWidth="1"/>
    <col min="14" max="14" width="17.5703125" style="3" customWidth="1"/>
    <col min="15" max="15" width="17.42578125" style="3" bestFit="1" customWidth="1"/>
    <col min="16" max="16" width="13.5703125" style="3" customWidth="1"/>
    <col min="17" max="17" width="15" style="3" customWidth="1"/>
    <col min="18" max="20" width="9.42578125" style="3"/>
    <col min="21" max="21" width="22.42578125" style="3" customWidth="1"/>
    <col min="22" max="258" width="9.42578125" style="3"/>
    <col min="259" max="259" width="14" style="3" customWidth="1"/>
    <col min="260" max="265" width="10.42578125" style="3" customWidth="1"/>
    <col min="266" max="514" width="9.42578125" style="3"/>
    <col min="515" max="515" width="14" style="3" customWidth="1"/>
    <col min="516" max="521" width="10.42578125" style="3" customWidth="1"/>
    <col min="522" max="770" width="9.42578125" style="3"/>
    <col min="771" max="771" width="14" style="3" customWidth="1"/>
    <col min="772" max="777" width="10.42578125" style="3" customWidth="1"/>
    <col min="778" max="1026" width="9.42578125" style="3"/>
    <col min="1027" max="1027" width="14" style="3" customWidth="1"/>
    <col min="1028" max="1033" width="10.42578125" style="3" customWidth="1"/>
    <col min="1034" max="1282" width="9.42578125" style="3"/>
    <col min="1283" max="1283" width="14" style="3" customWidth="1"/>
    <col min="1284" max="1289" width="10.42578125" style="3" customWidth="1"/>
    <col min="1290" max="1538" width="9.42578125" style="3"/>
    <col min="1539" max="1539" width="14" style="3" customWidth="1"/>
    <col min="1540" max="1545" width="10.42578125" style="3" customWidth="1"/>
    <col min="1546" max="1794" width="9.42578125" style="3"/>
    <col min="1795" max="1795" width="14" style="3" customWidth="1"/>
    <col min="1796" max="1801" width="10.42578125" style="3" customWidth="1"/>
    <col min="1802" max="2050" width="9.42578125" style="3"/>
    <col min="2051" max="2051" width="14" style="3" customWidth="1"/>
    <col min="2052" max="2057" width="10.42578125" style="3" customWidth="1"/>
    <col min="2058" max="2306" width="9.42578125" style="3"/>
    <col min="2307" max="2307" width="14" style="3" customWidth="1"/>
    <col min="2308" max="2313" width="10.42578125" style="3" customWidth="1"/>
    <col min="2314" max="2562" width="9.42578125" style="3"/>
    <col min="2563" max="2563" width="14" style="3" customWidth="1"/>
    <col min="2564" max="2569" width="10.42578125" style="3" customWidth="1"/>
    <col min="2570" max="2818" width="9.42578125" style="3"/>
    <col min="2819" max="2819" width="14" style="3" customWidth="1"/>
    <col min="2820" max="2825" width="10.42578125" style="3" customWidth="1"/>
    <col min="2826" max="3074" width="9.42578125" style="3"/>
    <col min="3075" max="3075" width="14" style="3" customWidth="1"/>
    <col min="3076" max="3081" width="10.42578125" style="3" customWidth="1"/>
    <col min="3082" max="3330" width="9.42578125" style="3"/>
    <col min="3331" max="3331" width="14" style="3" customWidth="1"/>
    <col min="3332" max="3337" width="10.42578125" style="3" customWidth="1"/>
    <col min="3338" max="3586" width="9.42578125" style="3"/>
    <col min="3587" max="3587" width="14" style="3" customWidth="1"/>
    <col min="3588" max="3593" width="10.42578125" style="3" customWidth="1"/>
    <col min="3594" max="3842" width="9.42578125" style="3"/>
    <col min="3843" max="3843" width="14" style="3" customWidth="1"/>
    <col min="3844" max="3849" width="10.42578125" style="3" customWidth="1"/>
    <col min="3850" max="4098" width="9.42578125" style="3"/>
    <col min="4099" max="4099" width="14" style="3" customWidth="1"/>
    <col min="4100" max="4105" width="10.42578125" style="3" customWidth="1"/>
    <col min="4106" max="4354" width="9.42578125" style="3"/>
    <col min="4355" max="4355" width="14" style="3" customWidth="1"/>
    <col min="4356" max="4361" width="10.42578125" style="3" customWidth="1"/>
    <col min="4362" max="4610" width="9.42578125" style="3"/>
    <col min="4611" max="4611" width="14" style="3" customWidth="1"/>
    <col min="4612" max="4617" width="10.42578125" style="3" customWidth="1"/>
    <col min="4618" max="4866" width="9.42578125" style="3"/>
    <col min="4867" max="4867" width="14" style="3" customWidth="1"/>
    <col min="4868" max="4873" width="10.42578125" style="3" customWidth="1"/>
    <col min="4874" max="5122" width="9.42578125" style="3"/>
    <col min="5123" max="5123" width="14" style="3" customWidth="1"/>
    <col min="5124" max="5129" width="10.42578125" style="3" customWidth="1"/>
    <col min="5130" max="5378" width="9.42578125" style="3"/>
    <col min="5379" max="5379" width="14" style="3" customWidth="1"/>
    <col min="5380" max="5385" width="10.42578125" style="3" customWidth="1"/>
    <col min="5386" max="5634" width="9.42578125" style="3"/>
    <col min="5635" max="5635" width="14" style="3" customWidth="1"/>
    <col min="5636" max="5641" width="10.42578125" style="3" customWidth="1"/>
    <col min="5642" max="5890" width="9.42578125" style="3"/>
    <col min="5891" max="5891" width="14" style="3" customWidth="1"/>
    <col min="5892" max="5897" width="10.42578125" style="3" customWidth="1"/>
    <col min="5898" max="6146" width="9.42578125" style="3"/>
    <col min="6147" max="6147" width="14" style="3" customWidth="1"/>
    <col min="6148" max="6153" width="10.42578125" style="3" customWidth="1"/>
    <col min="6154" max="6402" width="9.42578125" style="3"/>
    <col min="6403" max="6403" width="14" style="3" customWidth="1"/>
    <col min="6404" max="6409" width="10.42578125" style="3" customWidth="1"/>
    <col min="6410" max="6658" width="9.42578125" style="3"/>
    <col min="6659" max="6659" width="14" style="3" customWidth="1"/>
    <col min="6660" max="6665" width="10.42578125" style="3" customWidth="1"/>
    <col min="6666" max="6914" width="9.42578125" style="3"/>
    <col min="6915" max="6915" width="14" style="3" customWidth="1"/>
    <col min="6916" max="6921" width="10.42578125" style="3" customWidth="1"/>
    <col min="6922" max="7170" width="9.42578125" style="3"/>
    <col min="7171" max="7171" width="14" style="3" customWidth="1"/>
    <col min="7172" max="7177" width="10.42578125" style="3" customWidth="1"/>
    <col min="7178" max="7426" width="9.42578125" style="3"/>
    <col min="7427" max="7427" width="14" style="3" customWidth="1"/>
    <col min="7428" max="7433" width="10.42578125" style="3" customWidth="1"/>
    <col min="7434" max="7682" width="9.42578125" style="3"/>
    <col min="7683" max="7683" width="14" style="3" customWidth="1"/>
    <col min="7684" max="7689" width="10.42578125" style="3" customWidth="1"/>
    <col min="7690" max="7938" width="9.42578125" style="3"/>
    <col min="7939" max="7939" width="14" style="3" customWidth="1"/>
    <col min="7940" max="7945" width="10.42578125" style="3" customWidth="1"/>
    <col min="7946" max="8194" width="9.42578125" style="3"/>
    <col min="8195" max="8195" width="14" style="3" customWidth="1"/>
    <col min="8196" max="8201" width="10.42578125" style="3" customWidth="1"/>
    <col min="8202" max="8450" width="9.42578125" style="3"/>
    <col min="8451" max="8451" width="14" style="3" customWidth="1"/>
    <col min="8452" max="8457" width="10.42578125" style="3" customWidth="1"/>
    <col min="8458" max="8706" width="9.42578125" style="3"/>
    <col min="8707" max="8707" width="14" style="3" customWidth="1"/>
    <col min="8708" max="8713" width="10.42578125" style="3" customWidth="1"/>
    <col min="8714" max="8962" width="9.42578125" style="3"/>
    <col min="8963" max="8963" width="14" style="3" customWidth="1"/>
    <col min="8964" max="8969" width="10.42578125" style="3" customWidth="1"/>
    <col min="8970" max="9218" width="9.42578125" style="3"/>
    <col min="9219" max="9219" width="14" style="3" customWidth="1"/>
    <col min="9220" max="9225" width="10.42578125" style="3" customWidth="1"/>
    <col min="9226" max="9474" width="9.42578125" style="3"/>
    <col min="9475" max="9475" width="14" style="3" customWidth="1"/>
    <col min="9476" max="9481" width="10.42578125" style="3" customWidth="1"/>
    <col min="9482" max="9730" width="9.42578125" style="3"/>
    <col min="9731" max="9731" width="14" style="3" customWidth="1"/>
    <col min="9732" max="9737" width="10.42578125" style="3" customWidth="1"/>
    <col min="9738" max="9986" width="9.42578125" style="3"/>
    <col min="9987" max="9987" width="14" style="3" customWidth="1"/>
    <col min="9988" max="9993" width="10.42578125" style="3" customWidth="1"/>
    <col min="9994" max="10242" width="9.42578125" style="3"/>
    <col min="10243" max="10243" width="14" style="3" customWidth="1"/>
    <col min="10244" max="10249" width="10.42578125" style="3" customWidth="1"/>
    <col min="10250" max="10498" width="9.42578125" style="3"/>
    <col min="10499" max="10499" width="14" style="3" customWidth="1"/>
    <col min="10500" max="10505" width="10.42578125" style="3" customWidth="1"/>
    <col min="10506" max="10754" width="9.42578125" style="3"/>
    <col min="10755" max="10755" width="14" style="3" customWidth="1"/>
    <col min="10756" max="10761" width="10.42578125" style="3" customWidth="1"/>
    <col min="10762" max="11010" width="9.42578125" style="3"/>
    <col min="11011" max="11011" width="14" style="3" customWidth="1"/>
    <col min="11012" max="11017" width="10.42578125" style="3" customWidth="1"/>
    <col min="11018" max="11266" width="9.42578125" style="3"/>
    <col min="11267" max="11267" width="14" style="3" customWidth="1"/>
    <col min="11268" max="11273" width="10.42578125" style="3" customWidth="1"/>
    <col min="11274" max="11522" width="9.42578125" style="3"/>
    <col min="11523" max="11523" width="14" style="3" customWidth="1"/>
    <col min="11524" max="11529" width="10.42578125" style="3" customWidth="1"/>
    <col min="11530" max="11778" width="9.42578125" style="3"/>
    <col min="11779" max="11779" width="14" style="3" customWidth="1"/>
    <col min="11780" max="11785" width="10.42578125" style="3" customWidth="1"/>
    <col min="11786" max="12034" width="9.42578125" style="3"/>
    <col min="12035" max="12035" width="14" style="3" customWidth="1"/>
    <col min="12036" max="12041" width="10.42578125" style="3" customWidth="1"/>
    <col min="12042" max="12290" width="9.42578125" style="3"/>
    <col min="12291" max="12291" width="14" style="3" customWidth="1"/>
    <col min="12292" max="12297" width="10.42578125" style="3" customWidth="1"/>
    <col min="12298" max="12546" width="9.42578125" style="3"/>
    <col min="12547" max="12547" width="14" style="3" customWidth="1"/>
    <col min="12548" max="12553" width="10.42578125" style="3" customWidth="1"/>
    <col min="12554" max="12802" width="9.42578125" style="3"/>
    <col min="12803" max="12803" width="14" style="3" customWidth="1"/>
    <col min="12804" max="12809" width="10.42578125" style="3" customWidth="1"/>
    <col min="12810" max="13058" width="9.42578125" style="3"/>
    <col min="13059" max="13059" width="14" style="3" customWidth="1"/>
    <col min="13060" max="13065" width="10.42578125" style="3" customWidth="1"/>
    <col min="13066" max="13314" width="9.42578125" style="3"/>
    <col min="13315" max="13315" width="14" style="3" customWidth="1"/>
    <col min="13316" max="13321" width="10.42578125" style="3" customWidth="1"/>
    <col min="13322" max="13570" width="9.42578125" style="3"/>
    <col min="13571" max="13571" width="14" style="3" customWidth="1"/>
    <col min="13572" max="13577" width="10.42578125" style="3" customWidth="1"/>
    <col min="13578" max="13826" width="9.42578125" style="3"/>
    <col min="13827" max="13827" width="14" style="3" customWidth="1"/>
    <col min="13828" max="13833" width="10.42578125" style="3" customWidth="1"/>
    <col min="13834" max="14082" width="9.42578125" style="3"/>
    <col min="14083" max="14083" width="14" style="3" customWidth="1"/>
    <col min="14084" max="14089" width="10.42578125" style="3" customWidth="1"/>
    <col min="14090" max="14338" width="9.42578125" style="3"/>
    <col min="14339" max="14339" width="14" style="3" customWidth="1"/>
    <col min="14340" max="14345" width="10.42578125" style="3" customWidth="1"/>
    <col min="14346" max="14594" width="9.42578125" style="3"/>
    <col min="14595" max="14595" width="14" style="3" customWidth="1"/>
    <col min="14596" max="14601" width="10.42578125" style="3" customWidth="1"/>
    <col min="14602" max="14850" width="9.42578125" style="3"/>
    <col min="14851" max="14851" width="14" style="3" customWidth="1"/>
    <col min="14852" max="14857" width="10.42578125" style="3" customWidth="1"/>
    <col min="14858" max="15106" width="9.42578125" style="3"/>
    <col min="15107" max="15107" width="14" style="3" customWidth="1"/>
    <col min="15108" max="15113" width="10.42578125" style="3" customWidth="1"/>
    <col min="15114" max="15362" width="9.42578125" style="3"/>
    <col min="15363" max="15363" width="14" style="3" customWidth="1"/>
    <col min="15364" max="15369" width="10.42578125" style="3" customWidth="1"/>
    <col min="15370" max="15618" width="9.42578125" style="3"/>
    <col min="15619" max="15619" width="14" style="3" customWidth="1"/>
    <col min="15620" max="15625" width="10.42578125" style="3" customWidth="1"/>
    <col min="15626" max="15874" width="9.42578125" style="3"/>
    <col min="15875" max="15875" width="14" style="3" customWidth="1"/>
    <col min="15876" max="15881" width="10.42578125" style="3" customWidth="1"/>
    <col min="15882" max="16130" width="9.42578125" style="3"/>
    <col min="16131" max="16131" width="14" style="3" customWidth="1"/>
    <col min="16132" max="16137" width="10.42578125" style="3" customWidth="1"/>
    <col min="16138" max="16384" width="9.42578125" style="3"/>
  </cols>
  <sheetData>
    <row r="1" spans="1:21" ht="15">
      <c r="A1" s="2" t="str">
        <f>+'Cover Page'!$B$29</f>
        <v>Annual Performance Report 2020</v>
      </c>
      <c r="B1" s="2"/>
      <c r="C1" s="2"/>
      <c r="D1" s="2"/>
      <c r="E1" s="2" t="str">
        <f>+'Cover Page'!$B$33</f>
        <v>Full Circle Generation Ltd</v>
      </c>
    </row>
    <row r="3" spans="1:21" ht="15">
      <c r="A3" s="110" t="s">
        <v>322</v>
      </c>
      <c r="E3" s="131" t="s">
        <v>294</v>
      </c>
      <c r="H3" s="135" t="s">
        <v>304</v>
      </c>
      <c r="J3" s="11" t="str">
        <f>+A3</f>
        <v>Monitoring of Carbon Monoxide (10-minute avg)</v>
      </c>
      <c r="L3" s="11"/>
      <c r="O3" s="11" t="s">
        <v>295</v>
      </c>
      <c r="Q3" s="132" t="s">
        <v>289</v>
      </c>
      <c r="S3" s="134" t="s">
        <v>289</v>
      </c>
      <c r="T3" s="128"/>
      <c r="U3" s="128"/>
    </row>
    <row r="4" spans="1:21" ht="14.1" customHeight="1">
      <c r="S4" s="511" t="s">
        <v>302</v>
      </c>
      <c r="T4" s="511"/>
      <c r="U4" s="511"/>
    </row>
    <row r="5" spans="1:21" ht="17.25">
      <c r="A5" s="246" t="s">
        <v>257</v>
      </c>
      <c r="B5" s="523" t="s">
        <v>316</v>
      </c>
      <c r="C5" s="523"/>
      <c r="D5" s="523"/>
      <c r="E5" s="523"/>
      <c r="F5" s="523" t="s">
        <v>254</v>
      </c>
      <c r="G5" s="523"/>
      <c r="H5" s="523"/>
      <c r="K5" s="522"/>
      <c r="L5" s="522"/>
      <c r="M5" s="522"/>
      <c r="N5" s="522"/>
      <c r="O5" s="522"/>
      <c r="P5" s="522"/>
      <c r="Q5" s="522"/>
      <c r="S5" s="511"/>
      <c r="T5" s="511"/>
      <c r="U5" s="511"/>
    </row>
    <row r="6" spans="1:21" s="108" customFormat="1" ht="37.5" customHeight="1">
      <c r="A6" s="115">
        <f>+'Cover Page'!C39</f>
        <v>2020</v>
      </c>
      <c r="B6" s="104" t="s">
        <v>315</v>
      </c>
      <c r="C6" s="104" t="s">
        <v>323</v>
      </c>
      <c r="D6" s="104" t="s">
        <v>321</v>
      </c>
      <c r="E6" s="104" t="s">
        <v>324</v>
      </c>
      <c r="F6" s="104" t="s">
        <v>180</v>
      </c>
      <c r="G6" s="104" t="s">
        <v>160</v>
      </c>
      <c r="H6" s="104" t="s">
        <v>314</v>
      </c>
      <c r="I6" s="109"/>
      <c r="K6" s="111">
        <f>+A6</f>
        <v>2020</v>
      </c>
      <c r="L6" s="111" t="s">
        <v>256</v>
      </c>
      <c r="M6" s="104" t="s">
        <v>323</v>
      </c>
      <c r="N6" s="104" t="s">
        <v>321</v>
      </c>
      <c r="O6" s="104" t="s">
        <v>324</v>
      </c>
      <c r="P6" s="117" t="s">
        <v>160</v>
      </c>
      <c r="Q6" s="117" t="s">
        <v>161</v>
      </c>
      <c r="S6" s="511"/>
      <c r="T6" s="511"/>
      <c r="U6" s="511"/>
    </row>
    <row r="7" spans="1:21">
      <c r="A7" s="116" t="s">
        <v>162</v>
      </c>
      <c r="B7" s="119">
        <v>150</v>
      </c>
      <c r="C7" s="182">
        <f>AVERAGE(M7,M22,M37)</f>
        <v>128.66666666666666</v>
      </c>
      <c r="D7" s="182">
        <f t="shared" ref="D7:E7" si="0">AVERAGE(N7,N22,N37)</f>
        <v>1.7333333333333332</v>
      </c>
      <c r="E7" s="182">
        <f t="shared" si="0"/>
        <v>955.66666666666663</v>
      </c>
      <c r="F7" s="119">
        <v>50</v>
      </c>
      <c r="G7" s="182">
        <f>AVERAGE(P7,P22,P37)</f>
        <v>1.4333333333333333</v>
      </c>
      <c r="H7" s="182">
        <f>AVERAGE(Q7,Q22,Q37)</f>
        <v>11.466666666666667</v>
      </c>
      <c r="K7" s="521" t="s">
        <v>110</v>
      </c>
      <c r="L7" s="116" t="s">
        <v>162</v>
      </c>
      <c r="M7" s="242">
        <v>0.8</v>
      </c>
      <c r="N7" s="242">
        <v>0.3</v>
      </c>
      <c r="O7" s="242">
        <v>2.7</v>
      </c>
      <c r="P7" s="242">
        <v>0.2</v>
      </c>
      <c r="Q7" s="242">
        <v>0.5</v>
      </c>
      <c r="S7" s="511"/>
      <c r="T7" s="511"/>
      <c r="U7" s="511"/>
    </row>
    <row r="8" spans="1:21">
      <c r="A8" s="116" t="s">
        <v>163</v>
      </c>
      <c r="B8" s="113">
        <f>+B7</f>
        <v>150</v>
      </c>
      <c r="C8" s="182">
        <f t="shared" ref="C8:C18" si="1">AVERAGE(M8,M23,M38)</f>
        <v>3.5666666666666664</v>
      </c>
      <c r="D8" s="182">
        <f t="shared" ref="D8:D18" si="2">AVERAGE(N8,N23,N38)</f>
        <v>0.76666666666666661</v>
      </c>
      <c r="E8" s="182">
        <f t="shared" ref="E8:E18" si="3">AVERAGE(O8,O23,O38)</f>
        <v>424.76666666666665</v>
      </c>
      <c r="F8" s="113">
        <f>+F7</f>
        <v>50</v>
      </c>
      <c r="G8" s="182">
        <f t="shared" ref="G8:H8" si="4">AVERAGE(P8,P23,P38)</f>
        <v>0.73333333333333339</v>
      </c>
      <c r="H8" s="182">
        <f t="shared" si="4"/>
        <v>4.4333333333333327</v>
      </c>
      <c r="K8" s="521"/>
      <c r="L8" s="116" t="s">
        <v>163</v>
      </c>
      <c r="M8" s="242">
        <v>1.9</v>
      </c>
      <c r="N8" s="242">
        <v>0.9</v>
      </c>
      <c r="O8" s="242">
        <v>458.2</v>
      </c>
      <c r="P8" s="242">
        <v>0.9</v>
      </c>
      <c r="Q8" s="242">
        <v>4.5999999999999996</v>
      </c>
      <c r="S8" s="511"/>
      <c r="T8" s="511"/>
      <c r="U8" s="511"/>
    </row>
    <row r="9" spans="1:21" ht="15">
      <c r="A9" s="116" t="s">
        <v>164</v>
      </c>
      <c r="B9" s="113">
        <f t="shared" ref="B9:B18" si="5">+B8</f>
        <v>150</v>
      </c>
      <c r="C9" s="182">
        <f t="shared" si="1"/>
        <v>254.80000000000004</v>
      </c>
      <c r="D9" s="182">
        <f t="shared" si="2"/>
        <v>2.2999999999999998</v>
      </c>
      <c r="E9" s="182">
        <f t="shared" si="3"/>
        <v>1173.1333333333334</v>
      </c>
      <c r="F9" s="113">
        <f t="shared" ref="F9:F18" si="6">+F8</f>
        <v>50</v>
      </c>
      <c r="G9" s="182">
        <f t="shared" ref="G9:H9" si="7">AVERAGE(P9,P24,P39)</f>
        <v>3.1999999999999997</v>
      </c>
      <c r="H9" s="182">
        <f t="shared" si="7"/>
        <v>36.866666666666667</v>
      </c>
      <c r="K9" s="521"/>
      <c r="L9" s="116" t="s">
        <v>164</v>
      </c>
      <c r="M9" s="242">
        <v>758.7</v>
      </c>
      <c r="N9" s="242">
        <v>5.0999999999999996</v>
      </c>
      <c r="O9" s="242">
        <v>2177.5</v>
      </c>
      <c r="P9" s="242">
        <v>7.4</v>
      </c>
      <c r="Q9" s="242">
        <v>86.2</v>
      </c>
      <c r="S9" s="133" t="s">
        <v>303</v>
      </c>
    </row>
    <row r="10" spans="1:21">
      <c r="A10" s="116" t="s">
        <v>165</v>
      </c>
      <c r="B10" s="113">
        <f t="shared" si="5"/>
        <v>150</v>
      </c>
      <c r="C10" s="182">
        <f t="shared" si="1"/>
        <v>4.5333333333333341</v>
      </c>
      <c r="D10" s="182">
        <f t="shared" si="2"/>
        <v>0.79999999999999993</v>
      </c>
      <c r="E10" s="182">
        <f t="shared" si="3"/>
        <v>682.5</v>
      </c>
      <c r="F10" s="113">
        <f t="shared" si="6"/>
        <v>50</v>
      </c>
      <c r="G10" s="182">
        <f t="shared" ref="G10:H10" si="8">AVERAGE(P10,P25,P40)</f>
        <v>0.83333333333333337</v>
      </c>
      <c r="H10" s="182">
        <f t="shared" si="8"/>
        <v>7.2666666666666657</v>
      </c>
      <c r="K10" s="521"/>
      <c r="L10" s="116" t="s">
        <v>165</v>
      </c>
      <c r="M10" s="242">
        <v>0.9</v>
      </c>
      <c r="N10" s="242">
        <v>0.6</v>
      </c>
      <c r="O10" s="242">
        <v>554.1</v>
      </c>
      <c r="P10" s="242">
        <v>0.6</v>
      </c>
      <c r="Q10" s="242">
        <v>4.0999999999999996</v>
      </c>
      <c r="S10" s="520" t="s">
        <v>325</v>
      </c>
      <c r="T10" s="520"/>
      <c r="U10" s="520"/>
    </row>
    <row r="11" spans="1:21">
      <c r="A11" s="116" t="s">
        <v>166</v>
      </c>
      <c r="B11" s="113">
        <f t="shared" si="5"/>
        <v>150</v>
      </c>
      <c r="C11" s="182">
        <f t="shared" si="1"/>
        <v>4.6333333333333337</v>
      </c>
      <c r="D11" s="182">
        <f t="shared" si="2"/>
        <v>0.79999999999999993</v>
      </c>
      <c r="E11" s="182">
        <f t="shared" si="3"/>
        <v>904.9666666666667</v>
      </c>
      <c r="F11" s="113">
        <f t="shared" si="6"/>
        <v>50</v>
      </c>
      <c r="G11" s="182">
        <f t="shared" ref="G11:H11" si="9">AVERAGE(P11,P26,P41)</f>
        <v>0.8666666666666667</v>
      </c>
      <c r="H11" s="182">
        <f t="shared" si="9"/>
        <v>11.299999999999999</v>
      </c>
      <c r="K11" s="521"/>
      <c r="L11" s="116" t="s">
        <v>166</v>
      </c>
      <c r="M11" s="242">
        <v>10.4</v>
      </c>
      <c r="N11" s="242">
        <v>1.2</v>
      </c>
      <c r="O11" s="242">
        <v>1500.1</v>
      </c>
      <c r="P11" s="242">
        <v>1.3</v>
      </c>
      <c r="Q11" s="242">
        <v>18.5</v>
      </c>
      <c r="S11" s="520"/>
      <c r="T11" s="520"/>
      <c r="U11" s="520"/>
    </row>
    <row r="12" spans="1:21">
      <c r="A12" s="116" t="s">
        <v>167</v>
      </c>
      <c r="B12" s="113">
        <f t="shared" si="5"/>
        <v>150</v>
      </c>
      <c r="C12" s="182">
        <f t="shared" si="1"/>
        <v>43.800000000000004</v>
      </c>
      <c r="D12" s="182">
        <f t="shared" si="2"/>
        <v>0.53333333333333333</v>
      </c>
      <c r="E12" s="182">
        <f t="shared" si="3"/>
        <v>461.26666666666665</v>
      </c>
      <c r="F12" s="113">
        <f t="shared" si="6"/>
        <v>50</v>
      </c>
      <c r="G12" s="182">
        <f t="shared" ref="G12:H12" si="10">AVERAGE(P12,P27,P42)</f>
        <v>0.43333333333333329</v>
      </c>
      <c r="H12" s="182">
        <f t="shared" si="10"/>
        <v>2.166666666666667</v>
      </c>
      <c r="K12" s="521"/>
      <c r="L12" s="116" t="s">
        <v>167</v>
      </c>
      <c r="M12" s="242">
        <v>3.9</v>
      </c>
      <c r="N12" s="242">
        <v>0.7</v>
      </c>
      <c r="O12" s="242">
        <v>847.4</v>
      </c>
      <c r="P12" s="242">
        <v>0.7</v>
      </c>
      <c r="Q12" s="242">
        <v>4.9000000000000004</v>
      </c>
      <c r="S12" s="520"/>
      <c r="T12" s="520"/>
      <c r="U12" s="520"/>
    </row>
    <row r="13" spans="1:21">
      <c r="A13" s="116" t="s">
        <v>168</v>
      </c>
      <c r="B13" s="113">
        <f t="shared" si="5"/>
        <v>150</v>
      </c>
      <c r="C13" s="182">
        <f t="shared" si="1"/>
        <v>75.100000000000009</v>
      </c>
      <c r="D13" s="182">
        <f t="shared" si="2"/>
        <v>1.6000000000000003</v>
      </c>
      <c r="E13" s="182">
        <f t="shared" si="3"/>
        <v>589.06666666666672</v>
      </c>
      <c r="F13" s="113">
        <f t="shared" si="6"/>
        <v>50</v>
      </c>
      <c r="G13" s="182">
        <f t="shared" ref="G13:H13" si="11">AVERAGE(P13,P28,P43)</f>
        <v>1.9000000000000001</v>
      </c>
      <c r="H13" s="182">
        <f t="shared" si="11"/>
        <v>11.133333333333333</v>
      </c>
      <c r="K13" s="521"/>
      <c r="L13" s="116" t="s">
        <v>168</v>
      </c>
      <c r="M13" s="242">
        <v>0.9</v>
      </c>
      <c r="N13" s="242">
        <v>2.4</v>
      </c>
      <c r="O13" s="242">
        <v>1152.2</v>
      </c>
      <c r="P13" s="242">
        <v>2.1</v>
      </c>
      <c r="Q13" s="242">
        <v>9</v>
      </c>
      <c r="S13" s="520" t="s">
        <v>327</v>
      </c>
      <c r="T13" s="520"/>
      <c r="U13" s="520"/>
    </row>
    <row r="14" spans="1:21">
      <c r="A14" s="116" t="s">
        <v>169</v>
      </c>
      <c r="B14" s="113">
        <f t="shared" si="5"/>
        <v>150</v>
      </c>
      <c r="C14" s="182">
        <f t="shared" si="1"/>
        <v>0.73333333333333339</v>
      </c>
      <c r="D14" s="182">
        <f t="shared" si="2"/>
        <v>0.26666666666666666</v>
      </c>
      <c r="E14" s="182">
        <f t="shared" si="3"/>
        <v>9.4333333333333336</v>
      </c>
      <c r="F14" s="113">
        <f t="shared" si="6"/>
        <v>50</v>
      </c>
      <c r="G14" s="182">
        <f t="shared" ref="G14:H14" si="12">AVERAGE(P14,P29,P44)</f>
        <v>0.16666666666666666</v>
      </c>
      <c r="H14" s="182">
        <f t="shared" si="12"/>
        <v>0.46666666666666662</v>
      </c>
      <c r="K14" s="521"/>
      <c r="L14" s="116" t="s">
        <v>169</v>
      </c>
      <c r="M14" s="242">
        <v>0.8</v>
      </c>
      <c r="N14" s="242">
        <v>0.3</v>
      </c>
      <c r="O14" s="242">
        <v>1</v>
      </c>
      <c r="P14" s="242">
        <v>0.2</v>
      </c>
      <c r="Q14" s="242">
        <v>0.4</v>
      </c>
      <c r="S14" s="520"/>
      <c r="T14" s="520"/>
      <c r="U14" s="520"/>
    </row>
    <row r="15" spans="1:21">
      <c r="A15" s="116" t="s">
        <v>170</v>
      </c>
      <c r="B15" s="113">
        <f t="shared" si="5"/>
        <v>150</v>
      </c>
      <c r="C15" s="182">
        <f t="shared" si="1"/>
        <v>1.7333333333333334</v>
      </c>
      <c r="D15" s="182">
        <f t="shared" si="2"/>
        <v>0.46666666666666662</v>
      </c>
      <c r="E15" s="182">
        <f t="shared" si="3"/>
        <v>187.23333333333335</v>
      </c>
      <c r="F15" s="113">
        <f t="shared" si="6"/>
        <v>50</v>
      </c>
      <c r="G15" s="182">
        <f t="shared" ref="G15:H15" si="13">AVERAGE(P15,P30,P45)</f>
        <v>0.39999999999999997</v>
      </c>
      <c r="H15" s="182">
        <f t="shared" si="13"/>
        <v>1.8333333333333333</v>
      </c>
      <c r="K15" s="521"/>
      <c r="L15" s="116" t="s">
        <v>170</v>
      </c>
      <c r="M15" s="242">
        <v>0.8</v>
      </c>
      <c r="N15" s="242">
        <v>0.5</v>
      </c>
      <c r="O15" s="242">
        <v>290.2</v>
      </c>
      <c r="P15" s="242">
        <v>0.4</v>
      </c>
      <c r="Q15" s="242">
        <v>2.7</v>
      </c>
      <c r="S15" s="520"/>
      <c r="T15" s="520"/>
      <c r="U15" s="520"/>
    </row>
    <row r="16" spans="1:21">
      <c r="A16" s="116" t="s">
        <v>171</v>
      </c>
      <c r="B16" s="113">
        <f t="shared" si="5"/>
        <v>150</v>
      </c>
      <c r="C16" s="182">
        <f t="shared" si="1"/>
        <v>2.5666666666666664</v>
      </c>
      <c r="D16" s="182">
        <f t="shared" si="2"/>
        <v>0.6</v>
      </c>
      <c r="E16" s="182">
        <f t="shared" si="3"/>
        <v>241.36666666666667</v>
      </c>
      <c r="F16" s="113">
        <f t="shared" si="6"/>
        <v>50</v>
      </c>
      <c r="G16" s="182">
        <f t="shared" ref="G16:H16" si="14">AVERAGE(P16,P31,P46)</f>
        <v>0.53333333333333333</v>
      </c>
      <c r="H16" s="182">
        <f t="shared" si="14"/>
        <v>3.3333333333333335</v>
      </c>
      <c r="K16" s="521"/>
      <c r="L16" s="116" t="s">
        <v>171</v>
      </c>
      <c r="M16" s="242">
        <v>4</v>
      </c>
      <c r="N16" s="242">
        <v>0.9</v>
      </c>
      <c r="O16" s="242">
        <v>706.3</v>
      </c>
      <c r="P16" s="242">
        <v>0.8</v>
      </c>
      <c r="Q16" s="242">
        <v>8.6</v>
      </c>
      <c r="S16" s="520"/>
      <c r="T16" s="520"/>
      <c r="U16" s="520"/>
    </row>
    <row r="17" spans="1:19">
      <c r="A17" s="116" t="s">
        <v>172</v>
      </c>
      <c r="B17" s="113">
        <f t="shared" si="5"/>
        <v>150</v>
      </c>
      <c r="C17" s="182">
        <f t="shared" si="1"/>
        <v>0</v>
      </c>
      <c r="D17" s="182">
        <f t="shared" si="2"/>
        <v>0</v>
      </c>
      <c r="E17" s="182">
        <f t="shared" si="3"/>
        <v>0</v>
      </c>
      <c r="F17" s="113">
        <f t="shared" si="6"/>
        <v>50</v>
      </c>
      <c r="G17" s="182">
        <f t="shared" ref="G17:H17" si="15">AVERAGE(P17,P32,P47)</f>
        <v>0</v>
      </c>
      <c r="H17" s="182">
        <f t="shared" si="15"/>
        <v>0</v>
      </c>
      <c r="K17" s="521"/>
      <c r="L17" s="116" t="s">
        <v>172</v>
      </c>
      <c r="M17" s="242">
        <v>0</v>
      </c>
      <c r="N17" s="242">
        <v>0</v>
      </c>
      <c r="O17" s="242">
        <v>0</v>
      </c>
      <c r="P17" s="242">
        <v>0</v>
      </c>
      <c r="Q17" s="242">
        <v>0</v>
      </c>
    </row>
    <row r="18" spans="1:19">
      <c r="A18" s="116" t="s">
        <v>173</v>
      </c>
      <c r="B18" s="113">
        <f t="shared" si="5"/>
        <v>150</v>
      </c>
      <c r="C18" s="182">
        <f t="shared" si="1"/>
        <v>0</v>
      </c>
      <c r="D18" s="182">
        <f t="shared" si="2"/>
        <v>0</v>
      </c>
      <c r="E18" s="182">
        <f t="shared" si="3"/>
        <v>0</v>
      </c>
      <c r="F18" s="113">
        <f t="shared" si="6"/>
        <v>50</v>
      </c>
      <c r="G18" s="182">
        <f t="shared" ref="G18:H18" si="16">AVERAGE(P18,P33,P48)</f>
        <v>0</v>
      </c>
      <c r="H18" s="182">
        <f t="shared" si="16"/>
        <v>0</v>
      </c>
      <c r="K18" s="521"/>
      <c r="L18" s="116" t="s">
        <v>173</v>
      </c>
      <c r="M18" s="242">
        <v>0</v>
      </c>
      <c r="N18" s="242">
        <v>0</v>
      </c>
      <c r="O18" s="242">
        <v>0</v>
      </c>
      <c r="P18" s="242">
        <v>0</v>
      </c>
      <c r="Q18" s="242">
        <v>0</v>
      </c>
      <c r="S18" s="220"/>
    </row>
    <row r="19" spans="1:19">
      <c r="K19" s="521"/>
      <c r="L19" s="112" t="s">
        <v>258</v>
      </c>
      <c r="M19" s="241">
        <f>AVERAGE(M7:M18)</f>
        <v>65.258333333333326</v>
      </c>
      <c r="N19" s="241">
        <f>AVERAGE(N7:N18)</f>
        <v>1.075</v>
      </c>
      <c r="O19" s="241">
        <f>MAX(O7:O18)</f>
        <v>2177.5</v>
      </c>
      <c r="P19" s="241">
        <f>AVERAGE(P7:P18)</f>
        <v>1.2166666666666666</v>
      </c>
      <c r="Q19" s="241">
        <f>MAX(Q7:Q18)</f>
        <v>86.2</v>
      </c>
      <c r="S19" s="220"/>
    </row>
    <row r="21" spans="1:19" ht="30">
      <c r="K21" s="111">
        <f>+A6</f>
        <v>2020</v>
      </c>
      <c r="L21" s="111" t="s">
        <v>256</v>
      </c>
      <c r="M21" s="104" t="s">
        <v>323</v>
      </c>
      <c r="N21" s="104" t="s">
        <v>321</v>
      </c>
      <c r="O21" s="104" t="s">
        <v>324</v>
      </c>
      <c r="P21" s="117" t="s">
        <v>160</v>
      </c>
      <c r="Q21" s="117" t="s">
        <v>161</v>
      </c>
    </row>
    <row r="22" spans="1:19">
      <c r="K22" s="521" t="s">
        <v>111</v>
      </c>
      <c r="L22" s="116" t="s">
        <v>162</v>
      </c>
      <c r="M22" s="182">
        <v>15.8</v>
      </c>
      <c r="N22" s="182">
        <v>3.3</v>
      </c>
      <c r="O22" s="182">
        <v>1705.6</v>
      </c>
      <c r="P22" s="182">
        <v>3.3</v>
      </c>
      <c r="Q22" s="182">
        <v>26.8</v>
      </c>
    </row>
    <row r="23" spans="1:19">
      <c r="K23" s="521"/>
      <c r="L23" s="116" t="s">
        <v>163</v>
      </c>
      <c r="M23" s="182">
        <v>5.3</v>
      </c>
      <c r="N23" s="182">
        <v>0.9</v>
      </c>
      <c r="O23" s="182">
        <v>340.2</v>
      </c>
      <c r="P23" s="182">
        <v>0.8</v>
      </c>
      <c r="Q23" s="182">
        <v>4.5999999999999996</v>
      </c>
    </row>
    <row r="24" spans="1:19">
      <c r="K24" s="521"/>
      <c r="L24" s="116" t="s">
        <v>164</v>
      </c>
      <c r="M24" s="182">
        <v>1.5</v>
      </c>
      <c r="N24" s="182">
        <v>0.8</v>
      </c>
      <c r="O24" s="182">
        <v>663.3</v>
      </c>
      <c r="P24" s="182">
        <v>1.2</v>
      </c>
      <c r="Q24" s="182">
        <v>13.4</v>
      </c>
    </row>
    <row r="25" spans="1:19">
      <c r="K25" s="521"/>
      <c r="L25" s="116" t="s">
        <v>165</v>
      </c>
      <c r="M25" s="182">
        <v>8.5</v>
      </c>
      <c r="N25" s="182">
        <v>0.6</v>
      </c>
      <c r="O25" s="182">
        <v>617.1</v>
      </c>
      <c r="P25" s="182">
        <v>0.7</v>
      </c>
      <c r="Q25" s="182">
        <v>6.5</v>
      </c>
    </row>
    <row r="26" spans="1:19">
      <c r="K26" s="521"/>
      <c r="L26" s="116" t="s">
        <v>166</v>
      </c>
      <c r="M26" s="182">
        <v>1</v>
      </c>
      <c r="N26" s="182">
        <v>0.5</v>
      </c>
      <c r="O26" s="182">
        <v>444.4</v>
      </c>
      <c r="P26" s="182">
        <v>0.5</v>
      </c>
      <c r="Q26" s="182">
        <v>4.5</v>
      </c>
    </row>
    <row r="27" spans="1:19">
      <c r="K27" s="521"/>
      <c r="L27" s="116" t="s">
        <v>167</v>
      </c>
      <c r="M27" s="182">
        <v>126.1</v>
      </c>
      <c r="N27" s="182">
        <v>0.5</v>
      </c>
      <c r="O27" s="182">
        <v>475.7</v>
      </c>
      <c r="P27" s="182">
        <v>0.2</v>
      </c>
      <c r="Q27" s="182">
        <v>0.7</v>
      </c>
    </row>
    <row r="28" spans="1:19">
      <c r="K28" s="521"/>
      <c r="L28" s="116" t="s">
        <v>168</v>
      </c>
      <c r="M28" s="182">
        <v>0.5</v>
      </c>
      <c r="N28" s="182">
        <v>0.2</v>
      </c>
      <c r="O28" s="182">
        <v>280.3</v>
      </c>
      <c r="P28" s="182">
        <v>0.2</v>
      </c>
      <c r="Q28" s="182">
        <v>2.2000000000000002</v>
      </c>
    </row>
    <row r="29" spans="1:19">
      <c r="K29" s="521"/>
      <c r="L29" s="116" t="s">
        <v>169</v>
      </c>
      <c r="M29" s="182">
        <v>0.3</v>
      </c>
      <c r="N29" s="182">
        <v>0.1</v>
      </c>
      <c r="O29" s="182">
        <v>0.6</v>
      </c>
      <c r="P29" s="182">
        <v>0</v>
      </c>
      <c r="Q29" s="182">
        <v>0.1</v>
      </c>
    </row>
    <row r="30" spans="1:19">
      <c r="K30" s="521"/>
      <c r="L30" s="116" t="s">
        <v>170</v>
      </c>
      <c r="M30" s="182">
        <v>1.3</v>
      </c>
      <c r="N30" s="182">
        <v>0.3</v>
      </c>
      <c r="O30" s="182">
        <v>45.7</v>
      </c>
      <c r="P30" s="182">
        <v>0.3</v>
      </c>
      <c r="Q30" s="182">
        <v>1.7</v>
      </c>
    </row>
    <row r="31" spans="1:19">
      <c r="K31" s="521"/>
      <c r="L31" s="116" t="s">
        <v>171</v>
      </c>
      <c r="M31" s="182">
        <v>1.6</v>
      </c>
      <c r="N31" s="182">
        <v>0.4</v>
      </c>
      <c r="O31" s="182">
        <v>7.7</v>
      </c>
      <c r="P31" s="182">
        <v>0.3</v>
      </c>
      <c r="Q31" s="182">
        <v>0.6</v>
      </c>
    </row>
    <row r="32" spans="1:19">
      <c r="K32" s="521"/>
      <c r="L32" s="116" t="s">
        <v>172</v>
      </c>
      <c r="M32" s="182">
        <v>0</v>
      </c>
      <c r="N32" s="182">
        <v>0</v>
      </c>
      <c r="O32" s="182">
        <v>0</v>
      </c>
      <c r="P32" s="182">
        <v>0</v>
      </c>
      <c r="Q32" s="182">
        <v>0</v>
      </c>
    </row>
    <row r="33" spans="1:17">
      <c r="K33" s="521"/>
      <c r="L33" s="116" t="s">
        <v>173</v>
      </c>
      <c r="M33" s="182">
        <v>0</v>
      </c>
      <c r="N33" s="182">
        <v>0</v>
      </c>
      <c r="O33" s="182">
        <v>0</v>
      </c>
      <c r="P33" s="182">
        <v>0</v>
      </c>
      <c r="Q33" s="182">
        <v>0</v>
      </c>
    </row>
    <row r="34" spans="1:17">
      <c r="K34" s="521"/>
      <c r="L34" s="112" t="s">
        <v>258</v>
      </c>
      <c r="M34" s="241">
        <f>AVERAGE(M22:M33)</f>
        <v>13.491666666666667</v>
      </c>
      <c r="N34" s="241">
        <f>AVERAGE(N22:N33)</f>
        <v>0.6333333333333333</v>
      </c>
      <c r="O34" s="241">
        <f>MAX(O22:O33)</f>
        <v>1705.6</v>
      </c>
      <c r="P34" s="241">
        <f>AVERAGE(P22:P33)</f>
        <v>0.625</v>
      </c>
      <c r="Q34" s="241">
        <f>MAX(Q22:Q33)</f>
        <v>26.8</v>
      </c>
    </row>
    <row r="36" spans="1:17" ht="30">
      <c r="K36" s="111">
        <f>+A6</f>
        <v>2020</v>
      </c>
      <c r="L36" s="111" t="s">
        <v>256</v>
      </c>
      <c r="M36" s="104" t="s">
        <v>323</v>
      </c>
      <c r="N36" s="104" t="s">
        <v>321</v>
      </c>
      <c r="O36" s="104" t="s">
        <v>324</v>
      </c>
      <c r="P36" s="117" t="s">
        <v>160</v>
      </c>
      <c r="Q36" s="117" t="s">
        <v>161</v>
      </c>
    </row>
    <row r="37" spans="1:17">
      <c r="K37" s="521" t="s">
        <v>112</v>
      </c>
      <c r="L37" s="116" t="s">
        <v>162</v>
      </c>
      <c r="M37" s="182">
        <v>369.4</v>
      </c>
      <c r="N37" s="182">
        <v>1.6</v>
      </c>
      <c r="O37" s="182">
        <v>1158.7</v>
      </c>
      <c r="P37" s="182">
        <v>0.8</v>
      </c>
      <c r="Q37" s="182">
        <v>7.1</v>
      </c>
    </row>
    <row r="38" spans="1:17">
      <c r="K38" s="521"/>
      <c r="L38" s="116" t="s">
        <v>163</v>
      </c>
      <c r="M38" s="182">
        <v>3.5</v>
      </c>
      <c r="N38" s="182">
        <v>0.5</v>
      </c>
      <c r="O38" s="182">
        <v>475.9</v>
      </c>
      <c r="P38" s="182">
        <v>0.5</v>
      </c>
      <c r="Q38" s="182">
        <v>4.0999999999999996</v>
      </c>
    </row>
    <row r="39" spans="1:17">
      <c r="K39" s="521"/>
      <c r="L39" s="116" t="s">
        <v>164</v>
      </c>
      <c r="M39" s="182">
        <v>4.2</v>
      </c>
      <c r="N39" s="182">
        <v>1</v>
      </c>
      <c r="O39" s="182">
        <v>678.6</v>
      </c>
      <c r="P39" s="182">
        <v>1</v>
      </c>
      <c r="Q39" s="182">
        <v>11</v>
      </c>
    </row>
    <row r="40" spans="1:17">
      <c r="K40" s="521"/>
      <c r="L40" s="116" t="s">
        <v>165</v>
      </c>
      <c r="M40" s="182">
        <v>4.2</v>
      </c>
      <c r="N40" s="182">
        <v>1.2</v>
      </c>
      <c r="O40" s="182">
        <v>876.3</v>
      </c>
      <c r="P40" s="182">
        <v>1.2</v>
      </c>
      <c r="Q40" s="182">
        <v>11.2</v>
      </c>
    </row>
    <row r="41" spans="1:17">
      <c r="K41" s="521"/>
      <c r="L41" s="116" t="s">
        <v>166</v>
      </c>
      <c r="M41" s="182">
        <v>2.5</v>
      </c>
      <c r="N41" s="182">
        <v>0.7</v>
      </c>
      <c r="O41" s="182">
        <v>770.4</v>
      </c>
      <c r="P41" s="182">
        <v>0.8</v>
      </c>
      <c r="Q41" s="182">
        <v>10.9</v>
      </c>
    </row>
    <row r="42" spans="1:17">
      <c r="K42" s="521"/>
      <c r="L42" s="116" t="s">
        <v>167</v>
      </c>
      <c r="M42" s="182">
        <v>1.4</v>
      </c>
      <c r="N42" s="182">
        <v>0.4</v>
      </c>
      <c r="O42" s="182">
        <v>60.7</v>
      </c>
      <c r="P42" s="182">
        <v>0.4</v>
      </c>
      <c r="Q42" s="182">
        <v>0.9</v>
      </c>
    </row>
    <row r="43" spans="1:17">
      <c r="K43" s="521"/>
      <c r="L43" s="116" t="s">
        <v>168</v>
      </c>
      <c r="M43" s="182">
        <v>223.9</v>
      </c>
      <c r="N43" s="182">
        <v>2.2000000000000002</v>
      </c>
      <c r="O43" s="182">
        <v>334.7</v>
      </c>
      <c r="P43" s="182">
        <v>3.4</v>
      </c>
      <c r="Q43" s="182">
        <v>22.2</v>
      </c>
    </row>
    <row r="44" spans="1:17">
      <c r="K44" s="521"/>
      <c r="L44" s="116" t="s">
        <v>169</v>
      </c>
      <c r="M44" s="182">
        <v>1.1000000000000001</v>
      </c>
      <c r="N44" s="182">
        <v>0.4</v>
      </c>
      <c r="O44" s="182">
        <v>26.7</v>
      </c>
      <c r="P44" s="182">
        <v>0.3</v>
      </c>
      <c r="Q44" s="182">
        <v>0.9</v>
      </c>
    </row>
    <row r="45" spans="1:17">
      <c r="K45" s="521"/>
      <c r="L45" s="116" t="s">
        <v>170</v>
      </c>
      <c r="M45" s="182">
        <v>3.1</v>
      </c>
      <c r="N45" s="182">
        <v>0.6</v>
      </c>
      <c r="O45" s="182">
        <v>225.8</v>
      </c>
      <c r="P45" s="182">
        <v>0.5</v>
      </c>
      <c r="Q45" s="182">
        <v>1.1000000000000001</v>
      </c>
    </row>
    <row r="46" spans="1:17">
      <c r="K46" s="521"/>
      <c r="L46" s="116" t="s">
        <v>171</v>
      </c>
      <c r="M46" s="182">
        <v>2.1</v>
      </c>
      <c r="N46" s="182">
        <v>0.5</v>
      </c>
      <c r="O46" s="182">
        <v>10.1</v>
      </c>
      <c r="P46" s="182">
        <v>0.5</v>
      </c>
      <c r="Q46" s="182">
        <v>0.8</v>
      </c>
    </row>
    <row r="47" spans="1:17">
      <c r="K47" s="521"/>
      <c r="L47" s="116" t="s">
        <v>172</v>
      </c>
      <c r="M47" s="182">
        <v>0</v>
      </c>
      <c r="N47" s="182">
        <v>0</v>
      </c>
      <c r="O47" s="182">
        <v>0</v>
      </c>
      <c r="P47" s="182">
        <v>0</v>
      </c>
      <c r="Q47" s="182">
        <v>0</v>
      </c>
    </row>
    <row r="48" spans="1:17" ht="15">
      <c r="A48" s="533" t="s">
        <v>200</v>
      </c>
      <c r="B48" s="534"/>
      <c r="C48" s="534"/>
      <c r="D48" s="534"/>
      <c r="E48" s="534"/>
      <c r="F48" s="534"/>
      <c r="G48" s="534"/>
      <c r="H48" s="535"/>
      <c r="K48" s="521"/>
      <c r="L48" s="116" t="s">
        <v>173</v>
      </c>
      <c r="M48" s="182">
        <v>0</v>
      </c>
      <c r="N48" s="182">
        <v>0</v>
      </c>
      <c r="O48" s="182">
        <v>0</v>
      </c>
      <c r="P48" s="182">
        <v>0</v>
      </c>
      <c r="Q48" s="182">
        <v>0</v>
      </c>
    </row>
    <row r="49" spans="1:17">
      <c r="A49" s="538" t="s">
        <v>329</v>
      </c>
      <c r="B49" s="539"/>
      <c r="C49" s="539"/>
      <c r="D49" s="539"/>
      <c r="E49" s="539"/>
      <c r="F49" s="539"/>
      <c r="G49" s="539"/>
      <c r="H49" s="540"/>
      <c r="K49" s="521"/>
      <c r="L49" s="112" t="s">
        <v>258</v>
      </c>
      <c r="M49" s="241">
        <f>AVERAGE(M37:M48)</f>
        <v>51.283333333333331</v>
      </c>
      <c r="N49" s="241">
        <f>AVERAGE(N37:N48)</f>
        <v>0.7583333333333333</v>
      </c>
      <c r="O49" s="241">
        <f>MAX(O37:O48)</f>
        <v>1158.7</v>
      </c>
      <c r="P49" s="241">
        <f>AVERAGE(P37:P48)</f>
        <v>0.78333333333333333</v>
      </c>
      <c r="Q49" s="241">
        <f>MAX(Q37:Q48)</f>
        <v>22.2</v>
      </c>
    </row>
    <row r="50" spans="1:17">
      <c r="A50" s="541"/>
      <c r="B50" s="542"/>
      <c r="C50" s="542"/>
      <c r="D50" s="542"/>
      <c r="E50" s="542"/>
      <c r="F50" s="542"/>
      <c r="G50" s="542"/>
      <c r="H50" s="543"/>
    </row>
    <row r="51" spans="1:17" ht="30">
      <c r="A51" s="541"/>
      <c r="B51" s="542"/>
      <c r="C51" s="542"/>
      <c r="D51" s="542"/>
      <c r="E51" s="542"/>
      <c r="F51" s="542"/>
      <c r="G51" s="542"/>
      <c r="H51" s="543"/>
      <c r="K51" s="111">
        <f>+A6</f>
        <v>2020</v>
      </c>
      <c r="L51" s="111" t="s">
        <v>256</v>
      </c>
      <c r="M51" s="104" t="s">
        <v>323</v>
      </c>
      <c r="N51" s="104" t="s">
        <v>321</v>
      </c>
      <c r="O51" s="104" t="s">
        <v>324</v>
      </c>
      <c r="P51" s="117" t="s">
        <v>160</v>
      </c>
      <c r="Q51" s="117" t="s">
        <v>161</v>
      </c>
    </row>
    <row r="52" spans="1:17">
      <c r="A52" s="544"/>
      <c r="B52" s="545"/>
      <c r="C52" s="545"/>
      <c r="D52" s="545"/>
      <c r="E52" s="545"/>
      <c r="F52" s="545"/>
      <c r="G52" s="545"/>
      <c r="H52" s="546"/>
      <c r="K52" s="521" t="s">
        <v>113</v>
      </c>
      <c r="L52" s="116" t="s">
        <v>162</v>
      </c>
      <c r="M52" s="114"/>
      <c r="N52" s="114"/>
      <c r="O52" s="114"/>
      <c r="P52" s="114"/>
      <c r="Q52" s="114"/>
    </row>
    <row r="53" spans="1:17">
      <c r="K53" s="521"/>
      <c r="L53" s="116" t="s">
        <v>163</v>
      </c>
      <c r="M53" s="114"/>
      <c r="N53" s="114"/>
      <c r="O53" s="114"/>
      <c r="P53" s="114"/>
      <c r="Q53" s="114"/>
    </row>
    <row r="54" spans="1:17">
      <c r="K54" s="521"/>
      <c r="L54" s="116" t="s">
        <v>164</v>
      </c>
      <c r="M54" s="114"/>
      <c r="N54" s="114"/>
      <c r="O54" s="114"/>
      <c r="P54" s="114"/>
      <c r="Q54" s="114"/>
    </row>
    <row r="55" spans="1:17">
      <c r="B55" s="576"/>
      <c r="C55" s="576"/>
      <c r="K55" s="521"/>
      <c r="L55" s="116" t="s">
        <v>165</v>
      </c>
      <c r="M55" s="114"/>
      <c r="N55" s="114"/>
      <c r="O55" s="114"/>
      <c r="P55" s="114"/>
      <c r="Q55" s="114"/>
    </row>
    <row r="56" spans="1:17">
      <c r="B56" s="576"/>
      <c r="C56" s="576"/>
      <c r="K56" s="521"/>
      <c r="L56" s="116" t="s">
        <v>166</v>
      </c>
      <c r="M56" s="114"/>
      <c r="N56" s="114"/>
      <c r="O56" s="114"/>
      <c r="P56" s="114"/>
      <c r="Q56" s="114"/>
    </row>
    <row r="57" spans="1:17" ht="15" thickBot="1">
      <c r="A57" s="3" t="s">
        <v>477</v>
      </c>
      <c r="B57" s="577"/>
      <c r="C57" s="577"/>
      <c r="F57" s="67" t="s">
        <v>469</v>
      </c>
      <c r="G57" s="251">
        <v>44263</v>
      </c>
      <c r="K57" s="521"/>
      <c r="L57" s="116" t="s">
        <v>167</v>
      </c>
      <c r="M57" s="114"/>
      <c r="N57" s="114"/>
      <c r="O57" s="114"/>
      <c r="P57" s="114"/>
      <c r="Q57" s="114"/>
    </row>
    <row r="58" spans="1:17">
      <c r="K58" s="521"/>
      <c r="L58" s="116" t="s">
        <v>168</v>
      </c>
      <c r="M58" s="114"/>
      <c r="N58" s="114"/>
      <c r="O58" s="114"/>
      <c r="P58" s="114"/>
      <c r="Q58" s="114"/>
    </row>
    <row r="59" spans="1:17">
      <c r="K59" s="521"/>
      <c r="L59" s="116" t="s">
        <v>169</v>
      </c>
      <c r="M59" s="114"/>
      <c r="N59" s="114"/>
      <c r="O59" s="114"/>
      <c r="P59" s="114"/>
      <c r="Q59" s="114"/>
    </row>
    <row r="60" spans="1:17">
      <c r="K60" s="521"/>
      <c r="L60" s="116" t="s">
        <v>170</v>
      </c>
      <c r="M60" s="114"/>
      <c r="N60" s="114"/>
      <c r="O60" s="114"/>
      <c r="P60" s="114"/>
      <c r="Q60" s="114"/>
    </row>
    <row r="61" spans="1:17">
      <c r="K61" s="521"/>
      <c r="L61" s="116" t="s">
        <v>171</v>
      </c>
      <c r="M61" s="114"/>
      <c r="N61" s="114"/>
      <c r="O61" s="114"/>
      <c r="P61" s="114"/>
      <c r="Q61" s="114"/>
    </row>
    <row r="62" spans="1:17">
      <c r="K62" s="521"/>
      <c r="L62" s="116" t="s">
        <v>172</v>
      </c>
      <c r="M62" s="114"/>
      <c r="N62" s="114"/>
      <c r="O62" s="114"/>
      <c r="P62" s="114"/>
      <c r="Q62" s="114"/>
    </row>
    <row r="63" spans="1:17">
      <c r="K63" s="521"/>
      <c r="L63" s="116" t="s">
        <v>173</v>
      </c>
      <c r="M63" s="114"/>
      <c r="N63" s="114"/>
      <c r="O63" s="114"/>
      <c r="P63" s="114"/>
      <c r="Q63" s="114"/>
    </row>
    <row r="64" spans="1:17">
      <c r="K64" s="521"/>
      <c r="L64" s="112" t="s">
        <v>258</v>
      </c>
      <c r="M64" s="112" t="e">
        <f>AVERAGE(M52:M63)</f>
        <v>#DIV/0!</v>
      </c>
      <c r="N64" s="112"/>
      <c r="O64" s="112">
        <f>MAX(O52:O63)</f>
        <v>0</v>
      </c>
      <c r="P64" s="112" t="e">
        <f>AVERAGE(P52:P63)</f>
        <v>#DIV/0!</v>
      </c>
      <c r="Q64" s="112">
        <f>MAX(Q52:Q63)</f>
        <v>0</v>
      </c>
    </row>
    <row r="66" spans="11:17" ht="30">
      <c r="K66" s="111">
        <f>+A6</f>
        <v>2020</v>
      </c>
      <c r="L66" s="111" t="s">
        <v>256</v>
      </c>
      <c r="M66" s="104" t="s">
        <v>323</v>
      </c>
      <c r="N66" s="104" t="s">
        <v>321</v>
      </c>
      <c r="O66" s="104" t="s">
        <v>324</v>
      </c>
      <c r="P66" s="117" t="s">
        <v>160</v>
      </c>
      <c r="Q66" s="117" t="s">
        <v>161</v>
      </c>
    </row>
    <row r="67" spans="11:17">
      <c r="K67" s="521" t="s">
        <v>114</v>
      </c>
      <c r="L67" s="116" t="s">
        <v>162</v>
      </c>
      <c r="M67" s="114"/>
      <c r="N67" s="114"/>
      <c r="O67" s="114"/>
      <c r="P67" s="114"/>
      <c r="Q67" s="114"/>
    </row>
    <row r="68" spans="11:17">
      <c r="K68" s="521"/>
      <c r="L68" s="116" t="s">
        <v>163</v>
      </c>
      <c r="M68" s="114"/>
      <c r="N68" s="114"/>
      <c r="O68" s="114"/>
      <c r="P68" s="114"/>
      <c r="Q68" s="114"/>
    </row>
    <row r="69" spans="11:17">
      <c r="K69" s="521"/>
      <c r="L69" s="116" t="s">
        <v>164</v>
      </c>
      <c r="M69" s="114"/>
      <c r="N69" s="114"/>
      <c r="O69" s="114"/>
      <c r="P69" s="114"/>
      <c r="Q69" s="114"/>
    </row>
    <row r="70" spans="11:17">
      <c r="K70" s="521"/>
      <c r="L70" s="116" t="s">
        <v>165</v>
      </c>
      <c r="M70" s="114"/>
      <c r="N70" s="114"/>
      <c r="O70" s="114"/>
      <c r="P70" s="114"/>
      <c r="Q70" s="114"/>
    </row>
    <row r="71" spans="11:17">
      <c r="K71" s="521"/>
      <c r="L71" s="116" t="s">
        <v>166</v>
      </c>
      <c r="M71" s="114"/>
      <c r="N71" s="114"/>
      <c r="O71" s="114"/>
      <c r="P71" s="114"/>
      <c r="Q71" s="114"/>
    </row>
    <row r="72" spans="11:17">
      <c r="K72" s="521"/>
      <c r="L72" s="116" t="s">
        <v>167</v>
      </c>
      <c r="M72" s="114"/>
      <c r="N72" s="114"/>
      <c r="O72" s="114"/>
      <c r="P72" s="114"/>
      <c r="Q72" s="114"/>
    </row>
    <row r="73" spans="11:17">
      <c r="K73" s="521"/>
      <c r="L73" s="116" t="s">
        <v>168</v>
      </c>
      <c r="M73" s="114"/>
      <c r="N73" s="114"/>
      <c r="O73" s="114"/>
      <c r="P73" s="114"/>
      <c r="Q73" s="114"/>
    </row>
    <row r="74" spans="11:17">
      <c r="K74" s="521"/>
      <c r="L74" s="116" t="s">
        <v>169</v>
      </c>
      <c r="M74" s="114"/>
      <c r="N74" s="114"/>
      <c r="O74" s="114"/>
      <c r="P74" s="114"/>
      <c r="Q74" s="114"/>
    </row>
    <row r="75" spans="11:17">
      <c r="K75" s="521"/>
      <c r="L75" s="116" t="s">
        <v>170</v>
      </c>
      <c r="M75" s="114"/>
      <c r="N75" s="114"/>
      <c r="O75" s="114"/>
      <c r="P75" s="114"/>
      <c r="Q75" s="114"/>
    </row>
    <row r="76" spans="11:17">
      <c r="K76" s="521"/>
      <c r="L76" s="116" t="s">
        <v>171</v>
      </c>
      <c r="M76" s="114"/>
      <c r="N76" s="114"/>
      <c r="O76" s="114"/>
      <c r="P76" s="114"/>
      <c r="Q76" s="114"/>
    </row>
    <row r="77" spans="11:17">
      <c r="K77" s="521"/>
      <c r="L77" s="116" t="s">
        <v>172</v>
      </c>
      <c r="M77" s="114"/>
      <c r="N77" s="114"/>
      <c r="O77" s="114"/>
      <c r="P77" s="114"/>
      <c r="Q77" s="114"/>
    </row>
    <row r="78" spans="11:17">
      <c r="K78" s="521"/>
      <c r="L78" s="116" t="s">
        <v>173</v>
      </c>
      <c r="M78" s="114"/>
      <c r="N78" s="114"/>
      <c r="O78" s="114"/>
      <c r="P78" s="114"/>
      <c r="Q78" s="114"/>
    </row>
    <row r="79" spans="11:17">
      <c r="K79" s="521"/>
      <c r="L79" s="112" t="s">
        <v>258</v>
      </c>
      <c r="M79" s="112" t="e">
        <f>AVERAGE(M67:M78)</f>
        <v>#DIV/0!</v>
      </c>
      <c r="N79" s="112"/>
      <c r="O79" s="112">
        <f>MAX(O67:O78)</f>
        <v>0</v>
      </c>
      <c r="P79" s="112" t="e">
        <f>AVERAGE(P67:P78)</f>
        <v>#DIV/0!</v>
      </c>
      <c r="Q79" s="112">
        <f>MAX(Q67:Q78)</f>
        <v>0</v>
      </c>
    </row>
  </sheetData>
  <mergeCells count="14">
    <mergeCell ref="S4:U8"/>
    <mergeCell ref="S10:U12"/>
    <mergeCell ref="S13:U16"/>
    <mergeCell ref="K67:K79"/>
    <mergeCell ref="B5:E5"/>
    <mergeCell ref="F5:H5"/>
    <mergeCell ref="K5:Q5"/>
    <mergeCell ref="K7:K19"/>
    <mergeCell ref="K22:K34"/>
    <mergeCell ref="K37:K49"/>
    <mergeCell ref="A48:H48"/>
    <mergeCell ref="A49:H52"/>
    <mergeCell ref="K52:K64"/>
    <mergeCell ref="B57:C57"/>
  </mergeCells>
  <pageMargins left="0.7" right="0.7" top="0.75" bottom="0.75" header="0.3" footer="0.3"/>
  <pageSetup paperSize="9" scale="77" fitToHeight="0" orientation="portrait" r:id="rId1"/>
  <headerFooter scaleWithDoc="0">
    <oddFooter>&amp;C&amp;"Arial,Regular"Page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42"/>
  <sheetViews>
    <sheetView zoomScaleNormal="100" workbookViewId="0">
      <selection activeCell="N15" sqref="N15"/>
    </sheetView>
  </sheetViews>
  <sheetFormatPr defaultRowHeight="15"/>
  <cols>
    <col min="1" max="1" width="9" customWidth="1"/>
    <col min="2" max="2" width="10.28515625" customWidth="1"/>
    <col min="3" max="3" width="12.140625" customWidth="1"/>
    <col min="4" max="4" width="24.7109375" customWidth="1"/>
    <col min="5" max="5" width="12.42578125" customWidth="1"/>
    <col min="8" max="8" width="10.42578125" customWidth="1"/>
    <col min="9" max="11" width="15.7109375" customWidth="1"/>
  </cols>
  <sheetData>
    <row r="1" spans="1:11" s="2" customFormat="1">
      <c r="A1" s="554" t="str">
        <f>+'Cover Page'!$B$29</f>
        <v>Annual Performance Report 2020</v>
      </c>
      <c r="B1" s="554"/>
      <c r="C1" s="554"/>
      <c r="D1" s="554"/>
      <c r="E1" s="554"/>
      <c r="H1" s="553" t="str">
        <f>+'Cover Page'!$B$33</f>
        <v>Full Circle Generation Ltd</v>
      </c>
      <c r="I1" s="553"/>
      <c r="J1" s="553"/>
      <c r="K1" s="553"/>
    </row>
    <row r="2" spans="1:11" s="2" customFormat="1"/>
    <row r="3" spans="1:11" s="2" customFormat="1" ht="15.75">
      <c r="A3" s="555" t="s">
        <v>192</v>
      </c>
      <c r="B3" s="555"/>
      <c r="C3" s="555"/>
      <c r="D3" s="555"/>
      <c r="E3" s="555"/>
      <c r="F3" s="555"/>
      <c r="G3" s="555"/>
      <c r="H3" s="555"/>
      <c r="I3" s="555"/>
      <c r="J3" s="555"/>
      <c r="K3" s="555"/>
    </row>
    <row r="4" spans="1:11" ht="15.75" thickBot="1"/>
    <row r="5" spans="1:11" ht="19.5" thickBot="1">
      <c r="A5" s="558" t="s">
        <v>480</v>
      </c>
      <c r="B5" s="559"/>
      <c r="C5" s="559"/>
      <c r="D5" s="559"/>
      <c r="E5" s="559"/>
      <c r="F5" s="560"/>
      <c r="G5" s="558" t="s">
        <v>9</v>
      </c>
      <c r="H5" s="559"/>
      <c r="I5" s="559">
        <v>2020</v>
      </c>
      <c r="J5" s="559"/>
      <c r="K5" s="560"/>
    </row>
    <row r="6" spans="1:11" ht="19.5" thickBot="1">
      <c r="A6" s="252"/>
      <c r="B6" s="252"/>
      <c r="C6" s="252"/>
      <c r="D6" s="252"/>
      <c r="E6" s="253"/>
      <c r="F6" s="253"/>
      <c r="G6" s="253"/>
      <c r="H6" s="253"/>
      <c r="I6" s="254"/>
      <c r="J6" s="254"/>
      <c r="K6" s="255"/>
    </row>
    <row r="7" spans="1:11" ht="15.75" thickBot="1">
      <c r="A7" s="256" t="s">
        <v>7</v>
      </c>
      <c r="B7" s="547" t="s">
        <v>481</v>
      </c>
      <c r="C7" s="549"/>
      <c r="D7" s="547" t="s">
        <v>482</v>
      </c>
      <c r="E7" s="548"/>
      <c r="F7" s="549"/>
      <c r="G7" s="547" t="s">
        <v>483</v>
      </c>
      <c r="H7" s="549"/>
      <c r="I7" s="547" t="s">
        <v>484</v>
      </c>
      <c r="J7" s="548"/>
      <c r="K7" s="549"/>
    </row>
    <row r="8" spans="1:11" ht="30.75" thickBot="1">
      <c r="A8" s="257" t="s">
        <v>485</v>
      </c>
      <c r="B8" s="258" t="s">
        <v>486</v>
      </c>
      <c r="C8" s="258" t="s">
        <v>487</v>
      </c>
      <c r="D8" s="258" t="s">
        <v>253</v>
      </c>
      <c r="E8" s="258" t="s">
        <v>4</v>
      </c>
      <c r="F8" s="258" t="s">
        <v>488</v>
      </c>
      <c r="G8" s="258" t="s">
        <v>489</v>
      </c>
      <c r="H8" s="258" t="s">
        <v>490</v>
      </c>
      <c r="I8" s="258" t="s">
        <v>491</v>
      </c>
      <c r="J8" s="258" t="s">
        <v>492</v>
      </c>
      <c r="K8" s="259" t="s">
        <v>493</v>
      </c>
    </row>
    <row r="9" spans="1:11">
      <c r="A9" s="260">
        <v>1</v>
      </c>
      <c r="B9" s="261">
        <v>2</v>
      </c>
      <c r="C9" s="261" t="s">
        <v>494</v>
      </c>
      <c r="D9" s="262" t="s">
        <v>495</v>
      </c>
      <c r="E9" s="262">
        <v>43845</v>
      </c>
      <c r="F9" s="263">
        <v>0.95763888888888893</v>
      </c>
      <c r="G9" s="264">
        <v>30</v>
      </c>
      <c r="H9" s="264"/>
      <c r="I9" s="265">
        <v>53.2</v>
      </c>
      <c r="J9" s="265"/>
      <c r="K9" s="266"/>
    </row>
    <row r="10" spans="1:11">
      <c r="A10" s="267">
        <v>2</v>
      </c>
      <c r="B10" s="268">
        <v>3</v>
      </c>
      <c r="C10" s="268" t="s">
        <v>496</v>
      </c>
      <c r="D10" s="268" t="s">
        <v>497</v>
      </c>
      <c r="E10" s="269">
        <v>43845</v>
      </c>
      <c r="F10" s="270">
        <v>0.83333333333333337</v>
      </c>
      <c r="G10" s="271">
        <v>30</v>
      </c>
      <c r="H10" s="271">
        <v>10</v>
      </c>
      <c r="I10" s="272">
        <v>510.6</v>
      </c>
      <c r="J10" s="272">
        <v>369.4</v>
      </c>
      <c r="K10" s="273"/>
    </row>
    <row r="11" spans="1:11">
      <c r="A11" s="267">
        <v>3</v>
      </c>
      <c r="B11" s="268">
        <v>3</v>
      </c>
      <c r="C11" s="268" t="s">
        <v>494</v>
      </c>
      <c r="D11" s="268" t="s">
        <v>498</v>
      </c>
      <c r="E11" s="269">
        <v>43846</v>
      </c>
      <c r="F11" s="270">
        <v>0.89583333333333337</v>
      </c>
      <c r="G11" s="271">
        <v>30</v>
      </c>
      <c r="H11" s="271"/>
      <c r="I11" s="272">
        <v>166.7</v>
      </c>
      <c r="J11" s="272"/>
      <c r="K11" s="273">
        <v>24.88</v>
      </c>
    </row>
    <row r="12" spans="1:11">
      <c r="A12" s="552">
        <v>4</v>
      </c>
      <c r="B12" s="268">
        <v>2</v>
      </c>
      <c r="C12" s="268" t="s">
        <v>494</v>
      </c>
      <c r="D12" s="269" t="s">
        <v>495</v>
      </c>
      <c r="E12" s="269">
        <v>43901</v>
      </c>
      <c r="F12" s="270">
        <v>0.2076388888888889</v>
      </c>
      <c r="G12" s="271">
        <v>30</v>
      </c>
      <c r="H12" s="271"/>
      <c r="I12" s="291">
        <v>75.7</v>
      </c>
      <c r="J12" s="291"/>
      <c r="K12" s="273"/>
    </row>
    <row r="13" spans="1:11">
      <c r="A13" s="552"/>
      <c r="B13" s="268">
        <v>2</v>
      </c>
      <c r="C13" s="268" t="s">
        <v>499</v>
      </c>
      <c r="D13" s="269" t="s">
        <v>495</v>
      </c>
      <c r="E13" s="269">
        <v>43901</v>
      </c>
      <c r="F13" s="270">
        <v>0.2076388888888889</v>
      </c>
      <c r="G13" s="271">
        <v>30</v>
      </c>
      <c r="H13" s="271"/>
      <c r="I13" s="291">
        <v>281.2</v>
      </c>
      <c r="J13" s="291"/>
      <c r="K13" s="273"/>
    </row>
    <row r="14" spans="1:11">
      <c r="A14" s="267">
        <v>5</v>
      </c>
      <c r="B14" s="268">
        <v>1</v>
      </c>
      <c r="C14" s="268" t="s">
        <v>500</v>
      </c>
      <c r="D14" s="269" t="s">
        <v>495</v>
      </c>
      <c r="E14" s="269">
        <v>43902</v>
      </c>
      <c r="F14" s="270">
        <v>8.2638888888888887E-2</v>
      </c>
      <c r="G14" s="271">
        <v>30</v>
      </c>
      <c r="H14" s="271"/>
      <c r="I14" s="291">
        <v>605.6</v>
      </c>
      <c r="J14" s="291"/>
      <c r="K14" s="273"/>
    </row>
    <row r="15" spans="1:11">
      <c r="A15" s="552">
        <v>6</v>
      </c>
      <c r="B15" s="268">
        <v>3</v>
      </c>
      <c r="C15" s="268" t="s">
        <v>499</v>
      </c>
      <c r="D15" s="269" t="s">
        <v>495</v>
      </c>
      <c r="E15" s="269">
        <v>43906</v>
      </c>
      <c r="F15" s="270">
        <v>0.93680555555555556</v>
      </c>
      <c r="G15" s="271">
        <v>30</v>
      </c>
      <c r="H15" s="271"/>
      <c r="I15" s="291">
        <v>143.5</v>
      </c>
      <c r="J15" s="291"/>
      <c r="K15" s="273"/>
    </row>
    <row r="16" spans="1:11">
      <c r="A16" s="552"/>
      <c r="B16" s="268">
        <v>3</v>
      </c>
      <c r="C16" s="268" t="s">
        <v>494</v>
      </c>
      <c r="D16" s="269" t="s">
        <v>495</v>
      </c>
      <c r="E16" s="269">
        <v>43906</v>
      </c>
      <c r="F16" s="270">
        <v>0.93680555555555556</v>
      </c>
      <c r="G16" s="271">
        <v>30</v>
      </c>
      <c r="H16" s="271"/>
      <c r="I16" s="291">
        <v>52.7</v>
      </c>
      <c r="J16" s="291"/>
      <c r="K16" s="273"/>
    </row>
    <row r="17" spans="1:11">
      <c r="A17" s="552">
        <v>7</v>
      </c>
      <c r="B17" s="268">
        <v>1</v>
      </c>
      <c r="C17" s="268" t="s">
        <v>496</v>
      </c>
      <c r="D17" s="268" t="s">
        <v>497</v>
      </c>
      <c r="E17" s="269">
        <v>43907</v>
      </c>
      <c r="F17" s="270">
        <v>0.45763888888888887</v>
      </c>
      <c r="G17" s="271">
        <v>30</v>
      </c>
      <c r="H17" s="271">
        <v>10</v>
      </c>
      <c r="I17" s="291">
        <v>971</v>
      </c>
      <c r="J17" s="291">
        <v>758.7</v>
      </c>
      <c r="K17" s="273"/>
    </row>
    <row r="18" spans="1:11">
      <c r="A18" s="552"/>
      <c r="B18" s="268">
        <v>1</v>
      </c>
      <c r="C18" s="268" t="s">
        <v>500</v>
      </c>
      <c r="D18" s="269" t="s">
        <v>495</v>
      </c>
      <c r="E18" s="269">
        <v>43907</v>
      </c>
      <c r="F18" s="270">
        <v>0.52013888888888882</v>
      </c>
      <c r="G18" s="271">
        <v>30</v>
      </c>
      <c r="H18" s="271"/>
      <c r="I18" s="291">
        <v>672.5</v>
      </c>
      <c r="J18" s="291"/>
      <c r="K18" s="273"/>
    </row>
    <row r="19" spans="1:11">
      <c r="A19" s="552"/>
      <c r="B19" s="268">
        <v>1</v>
      </c>
      <c r="C19" s="268" t="s">
        <v>494</v>
      </c>
      <c r="D19" s="269" t="s">
        <v>495</v>
      </c>
      <c r="E19" s="269">
        <v>43907</v>
      </c>
      <c r="F19" s="270">
        <v>0.52013888888888882</v>
      </c>
      <c r="G19" s="271">
        <v>30</v>
      </c>
      <c r="H19" s="271"/>
      <c r="I19" s="291">
        <v>78.2</v>
      </c>
      <c r="J19" s="291"/>
      <c r="K19" s="273"/>
    </row>
    <row r="20" spans="1:11">
      <c r="A20" s="267">
        <v>8</v>
      </c>
      <c r="B20" s="268">
        <v>3</v>
      </c>
      <c r="C20" s="268" t="s">
        <v>500</v>
      </c>
      <c r="D20" s="269" t="s">
        <v>495</v>
      </c>
      <c r="E20" s="269">
        <v>43907</v>
      </c>
      <c r="F20" s="270">
        <v>0.29097222222222224</v>
      </c>
      <c r="G20" s="271">
        <v>30</v>
      </c>
      <c r="H20" s="271"/>
      <c r="I20" s="291">
        <v>236.3</v>
      </c>
      <c r="J20" s="291"/>
      <c r="K20" s="273"/>
    </row>
    <row r="21" spans="1:11">
      <c r="A21" s="552">
        <v>9</v>
      </c>
      <c r="B21" s="268">
        <v>1</v>
      </c>
      <c r="C21" s="268" t="s">
        <v>496</v>
      </c>
      <c r="D21" s="268" t="s">
        <v>501</v>
      </c>
      <c r="E21" s="269">
        <v>43916</v>
      </c>
      <c r="F21" s="270">
        <v>0.81180555555555556</v>
      </c>
      <c r="G21" s="271"/>
      <c r="H21" s="271">
        <v>20</v>
      </c>
      <c r="I21" s="272"/>
      <c r="J21" s="272">
        <v>137.4</v>
      </c>
      <c r="K21" s="273"/>
    </row>
    <row r="22" spans="1:11">
      <c r="A22" s="552"/>
      <c r="B22" s="268">
        <v>1</v>
      </c>
      <c r="C22" s="268" t="s">
        <v>500</v>
      </c>
      <c r="D22" s="269" t="s">
        <v>495</v>
      </c>
      <c r="E22" s="269">
        <v>43916</v>
      </c>
      <c r="F22" s="270">
        <v>0.95763888888888893</v>
      </c>
      <c r="G22" s="271">
        <v>120</v>
      </c>
      <c r="H22" s="271"/>
      <c r="I22" s="274" t="s">
        <v>502</v>
      </c>
      <c r="J22" s="274"/>
      <c r="K22" s="275"/>
    </row>
    <row r="23" spans="1:11">
      <c r="A23" s="552"/>
      <c r="B23" s="268">
        <v>1</v>
      </c>
      <c r="C23" s="268" t="s">
        <v>499</v>
      </c>
      <c r="D23" s="269" t="s">
        <v>495</v>
      </c>
      <c r="E23" s="269">
        <v>43916</v>
      </c>
      <c r="F23" s="270">
        <v>0.9784722222222223</v>
      </c>
      <c r="G23" s="271">
        <v>30</v>
      </c>
      <c r="H23" s="271"/>
      <c r="I23" s="272">
        <v>73.8</v>
      </c>
      <c r="J23" s="272"/>
      <c r="K23" s="273"/>
    </row>
    <row r="24" spans="1:11">
      <c r="A24" s="552"/>
      <c r="B24" s="268">
        <v>1</v>
      </c>
      <c r="C24" s="268" t="s">
        <v>494</v>
      </c>
      <c r="D24" s="269" t="s">
        <v>495</v>
      </c>
      <c r="E24" s="269">
        <v>43916</v>
      </c>
      <c r="F24" s="270">
        <v>0.95763888888888893</v>
      </c>
      <c r="G24" s="271">
        <v>120</v>
      </c>
      <c r="H24" s="271"/>
      <c r="I24" s="268" t="s">
        <v>503</v>
      </c>
      <c r="J24" s="268"/>
      <c r="K24" s="275"/>
    </row>
    <row r="25" spans="1:11">
      <c r="A25" s="267">
        <v>10</v>
      </c>
      <c r="B25" s="268">
        <v>1</v>
      </c>
      <c r="C25" s="268" t="s">
        <v>494</v>
      </c>
      <c r="D25" s="269" t="s">
        <v>495</v>
      </c>
      <c r="E25" s="269">
        <v>43917</v>
      </c>
      <c r="F25" s="270">
        <v>2.013888888888889E-2</v>
      </c>
      <c r="G25" s="271">
        <v>30</v>
      </c>
      <c r="H25" s="271"/>
      <c r="I25" s="272">
        <v>179.5</v>
      </c>
      <c r="J25" s="272"/>
      <c r="K25" s="273"/>
    </row>
    <row r="26" spans="1:11">
      <c r="A26" s="267">
        <v>11</v>
      </c>
      <c r="B26" s="268">
        <v>1</v>
      </c>
      <c r="C26" s="268" t="s">
        <v>504</v>
      </c>
      <c r="D26" s="268" t="s">
        <v>505</v>
      </c>
      <c r="E26" s="269">
        <v>43943</v>
      </c>
      <c r="F26" s="270">
        <v>0.34583333333333338</v>
      </c>
      <c r="G26" s="271"/>
      <c r="H26" s="271"/>
      <c r="I26" s="556" t="s">
        <v>506</v>
      </c>
      <c r="J26" s="556"/>
      <c r="K26" s="557"/>
    </row>
    <row r="27" spans="1:11">
      <c r="A27" s="267">
        <v>12</v>
      </c>
      <c r="B27" s="268">
        <v>3</v>
      </c>
      <c r="C27" s="268" t="s">
        <v>500</v>
      </c>
      <c r="D27" s="269" t="s">
        <v>495</v>
      </c>
      <c r="E27" s="269">
        <v>43950</v>
      </c>
      <c r="F27" s="270">
        <v>0.70763888888888893</v>
      </c>
      <c r="G27" s="271">
        <v>30</v>
      </c>
      <c r="H27" s="271"/>
      <c r="I27" s="272">
        <v>497.6</v>
      </c>
      <c r="J27" s="272"/>
      <c r="K27" s="273"/>
    </row>
    <row r="28" spans="1:11">
      <c r="A28" s="552">
        <v>13</v>
      </c>
      <c r="B28" s="268">
        <v>1</v>
      </c>
      <c r="C28" s="268" t="s">
        <v>500</v>
      </c>
      <c r="D28" s="269" t="s">
        <v>495</v>
      </c>
      <c r="E28" s="269">
        <v>43968</v>
      </c>
      <c r="F28" s="270">
        <v>0.4993055555555555</v>
      </c>
      <c r="G28" s="271">
        <v>30</v>
      </c>
      <c r="H28" s="271"/>
      <c r="I28" s="272">
        <v>283</v>
      </c>
      <c r="J28" s="272"/>
      <c r="K28" s="273"/>
    </row>
    <row r="29" spans="1:11">
      <c r="A29" s="552"/>
      <c r="B29" s="268">
        <v>1</v>
      </c>
      <c r="C29" s="268" t="s">
        <v>494</v>
      </c>
      <c r="D29" s="269" t="s">
        <v>495</v>
      </c>
      <c r="E29" s="269">
        <v>43968</v>
      </c>
      <c r="F29" s="270">
        <v>0.4993055555555555</v>
      </c>
      <c r="G29" s="271">
        <v>30</v>
      </c>
      <c r="H29" s="271"/>
      <c r="I29" s="272">
        <v>106.4</v>
      </c>
      <c r="J29" s="272"/>
      <c r="K29" s="273"/>
    </row>
    <row r="30" spans="1:11">
      <c r="A30" s="552">
        <v>14</v>
      </c>
      <c r="B30" s="268">
        <v>1</v>
      </c>
      <c r="C30" s="268" t="s">
        <v>500</v>
      </c>
      <c r="D30" s="269" t="s">
        <v>495</v>
      </c>
      <c r="E30" s="269">
        <v>43984</v>
      </c>
      <c r="F30" s="270">
        <v>0.62430555555555556</v>
      </c>
      <c r="G30" s="271">
        <v>30</v>
      </c>
      <c r="H30" s="271"/>
      <c r="I30" s="272">
        <v>526.79999999999995</v>
      </c>
      <c r="J30" s="272"/>
      <c r="K30" s="273"/>
    </row>
    <row r="31" spans="1:11">
      <c r="A31" s="552"/>
      <c r="B31" s="268">
        <v>1</v>
      </c>
      <c r="C31" s="268" t="s">
        <v>499</v>
      </c>
      <c r="D31" s="269" t="s">
        <v>495</v>
      </c>
      <c r="E31" s="269">
        <v>43984</v>
      </c>
      <c r="F31" s="270">
        <v>0.62430555555555556</v>
      </c>
      <c r="G31" s="271">
        <v>30</v>
      </c>
      <c r="H31" s="271"/>
      <c r="I31" s="272">
        <v>67.7</v>
      </c>
      <c r="J31" s="272"/>
      <c r="K31" s="273"/>
    </row>
    <row r="32" spans="1:11">
      <c r="A32" s="552"/>
      <c r="B32" s="268">
        <v>1</v>
      </c>
      <c r="C32" s="268" t="s">
        <v>494</v>
      </c>
      <c r="D32" s="269" t="s">
        <v>495</v>
      </c>
      <c r="E32" s="269">
        <v>43984</v>
      </c>
      <c r="F32" s="270">
        <v>0.62430555555555556</v>
      </c>
      <c r="G32" s="271">
        <v>60</v>
      </c>
      <c r="H32" s="271"/>
      <c r="I32" s="272" t="s">
        <v>507</v>
      </c>
      <c r="J32" s="272"/>
      <c r="K32" s="273"/>
    </row>
    <row r="33" spans="1:11">
      <c r="A33" s="267">
        <v>15</v>
      </c>
      <c r="B33" s="268">
        <v>2</v>
      </c>
      <c r="C33" s="268" t="s">
        <v>496</v>
      </c>
      <c r="D33" s="268" t="s">
        <v>501</v>
      </c>
      <c r="E33" s="269">
        <v>43986</v>
      </c>
      <c r="F33" s="270">
        <v>0.7909722222222223</v>
      </c>
      <c r="G33" s="271"/>
      <c r="H33" s="271">
        <v>10</v>
      </c>
      <c r="I33" s="272"/>
      <c r="J33" s="272">
        <v>126.1</v>
      </c>
      <c r="K33" s="273"/>
    </row>
    <row r="34" spans="1:11">
      <c r="A34" s="267">
        <v>16</v>
      </c>
      <c r="B34" s="268">
        <v>1</v>
      </c>
      <c r="C34" s="268" t="s">
        <v>508</v>
      </c>
      <c r="D34" s="269" t="s">
        <v>495</v>
      </c>
      <c r="E34" s="269">
        <v>44038</v>
      </c>
      <c r="F34" s="270">
        <v>0.7909722222222223</v>
      </c>
      <c r="G34" s="271">
        <v>30</v>
      </c>
      <c r="H34" s="271"/>
      <c r="I34" s="272">
        <v>74.099999999999994</v>
      </c>
      <c r="J34" s="272"/>
      <c r="K34" s="273"/>
    </row>
    <row r="35" spans="1:11">
      <c r="A35" s="267">
        <v>17</v>
      </c>
      <c r="B35" s="268">
        <v>1</v>
      </c>
      <c r="C35" s="268" t="s">
        <v>500</v>
      </c>
      <c r="D35" s="269" t="s">
        <v>495</v>
      </c>
      <c r="E35" s="269">
        <v>44039</v>
      </c>
      <c r="F35" s="270">
        <v>0.77013888888888893</v>
      </c>
      <c r="G35" s="271">
        <v>30</v>
      </c>
      <c r="H35" s="271"/>
      <c r="I35" s="272">
        <v>214.9</v>
      </c>
      <c r="J35" s="272"/>
      <c r="K35" s="273"/>
    </row>
    <row r="36" spans="1:11" ht="15.75" thickBot="1">
      <c r="A36" s="276">
        <v>18</v>
      </c>
      <c r="B36" s="277">
        <v>1</v>
      </c>
      <c r="C36" s="277" t="s">
        <v>500</v>
      </c>
      <c r="D36" s="278" t="s">
        <v>495</v>
      </c>
      <c r="E36" s="278">
        <v>44109</v>
      </c>
      <c r="F36" s="279">
        <v>0.58263888888888882</v>
      </c>
      <c r="G36" s="280">
        <v>30</v>
      </c>
      <c r="H36" s="280"/>
      <c r="I36" s="281">
        <v>413.7</v>
      </c>
      <c r="J36" s="281"/>
      <c r="K36" s="282"/>
    </row>
    <row r="37" spans="1:11" ht="15.75" thickBot="1">
      <c r="A37" s="283"/>
      <c r="B37" s="253"/>
      <c r="C37" s="253"/>
      <c r="D37" s="253"/>
      <c r="E37" s="253"/>
      <c r="F37" s="253"/>
      <c r="G37" s="253"/>
      <c r="H37" s="253"/>
      <c r="I37" s="253"/>
      <c r="J37" s="253"/>
      <c r="K37" s="253"/>
    </row>
    <row r="38" spans="1:11" ht="45">
      <c r="A38" s="284" t="s">
        <v>509</v>
      </c>
      <c r="B38" s="285" t="s">
        <v>510</v>
      </c>
      <c r="C38" s="285"/>
      <c r="D38" s="285"/>
      <c r="E38" s="285"/>
      <c r="F38" s="285"/>
      <c r="G38" s="285" t="s">
        <v>511</v>
      </c>
      <c r="H38" s="285" t="s">
        <v>512</v>
      </c>
      <c r="I38" s="285"/>
      <c r="J38" s="285"/>
      <c r="K38" s="286"/>
    </row>
    <row r="39" spans="1:11" ht="15.75" thickBot="1">
      <c r="A39" s="287">
        <f>COUNT(A9:A36)</f>
        <v>18</v>
      </c>
      <c r="B39" s="288">
        <f>COUNT(B9:B36)</f>
        <v>28</v>
      </c>
      <c r="C39" s="288"/>
      <c r="D39" s="288"/>
      <c r="E39" s="288"/>
      <c r="F39" s="288"/>
      <c r="G39" s="289">
        <f>SUM(G9:G37)/60</f>
        <v>16</v>
      </c>
      <c r="H39" s="289">
        <f>SUM(H9:H37)</f>
        <v>50</v>
      </c>
      <c r="I39" s="288"/>
      <c r="J39" s="288"/>
      <c r="K39" s="290"/>
    </row>
    <row r="41" spans="1:11">
      <c r="B41" s="578"/>
      <c r="C41" s="578"/>
    </row>
    <row r="42" spans="1:11">
      <c r="A42" t="s">
        <v>464</v>
      </c>
      <c r="B42" s="579"/>
      <c r="C42" s="579"/>
      <c r="E42" t="s">
        <v>4</v>
      </c>
      <c r="F42" s="551">
        <v>44263</v>
      </c>
      <c r="G42" s="550"/>
    </row>
  </sheetData>
  <mergeCells count="19">
    <mergeCell ref="B7:C7"/>
    <mergeCell ref="D7:F7"/>
    <mergeCell ref="G7:H7"/>
    <mergeCell ref="I7:K7"/>
    <mergeCell ref="B42:C42"/>
    <mergeCell ref="F42:G42"/>
    <mergeCell ref="A30:A32"/>
    <mergeCell ref="H1:K1"/>
    <mergeCell ref="A1:E1"/>
    <mergeCell ref="A3:K3"/>
    <mergeCell ref="A12:A13"/>
    <mergeCell ref="A15:A16"/>
    <mergeCell ref="A17:A19"/>
    <mergeCell ref="A21:A24"/>
    <mergeCell ref="I26:K26"/>
    <mergeCell ref="A28:A29"/>
    <mergeCell ref="A5:F5"/>
    <mergeCell ref="G5:H5"/>
    <mergeCell ref="I5:K5"/>
  </mergeCells>
  <pageMargins left="0.7" right="0.7" top="0.75" bottom="0.75" header="0.3" footer="0.3"/>
  <pageSetup paperSize="9" scale="6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sheetPr>
  <dimension ref="A1:N66"/>
  <sheetViews>
    <sheetView showGridLines="0" zoomScaleNormal="100" workbookViewId="0">
      <selection activeCell="J57" sqref="J57"/>
    </sheetView>
  </sheetViews>
  <sheetFormatPr defaultColWidth="9.42578125" defaultRowHeight="15"/>
  <cols>
    <col min="1" max="1" width="9.42578125" style="2" customWidth="1"/>
    <col min="2" max="2" width="14.5703125" style="2" bestFit="1" customWidth="1"/>
    <col min="3" max="9" width="9.42578125" style="2"/>
    <col min="10" max="10" width="11.5703125" style="2" customWidth="1"/>
    <col min="11" max="16384" width="9.42578125" style="2"/>
  </cols>
  <sheetData>
    <row r="1" spans="1:14">
      <c r="A1" s="2" t="str">
        <f>+'Cover Page'!$B$29</f>
        <v>Annual Performance Report 2020</v>
      </c>
      <c r="E1" s="2" t="str">
        <f>+'Cover Page'!$B$33</f>
        <v>Full Circle Generation Ltd</v>
      </c>
    </row>
    <row r="3" spans="1:14" ht="15.75">
      <c r="A3" s="90" t="s">
        <v>22</v>
      </c>
      <c r="B3" s="91"/>
      <c r="C3" s="91"/>
      <c r="D3" s="91"/>
      <c r="E3" s="91"/>
      <c r="F3" s="91"/>
      <c r="G3" s="91"/>
      <c r="H3" s="91"/>
      <c r="I3" s="92"/>
      <c r="K3" s="136" t="s">
        <v>289</v>
      </c>
    </row>
    <row r="4" spans="1:14">
      <c r="A4" s="93"/>
      <c r="B4" s="94"/>
      <c r="C4" s="94"/>
      <c r="D4" s="94"/>
      <c r="E4" s="94"/>
      <c r="F4" s="94"/>
      <c r="G4" s="94"/>
      <c r="H4" s="94"/>
      <c r="I4" s="95"/>
    </row>
    <row r="5" spans="1:14" ht="15.75" customHeight="1">
      <c r="A5" s="322" t="s">
        <v>407</v>
      </c>
      <c r="B5" s="323"/>
      <c r="C5" s="323"/>
      <c r="D5" s="323"/>
      <c r="E5" s="323"/>
      <c r="F5" s="323"/>
      <c r="G5" s="323"/>
      <c r="H5" s="323"/>
      <c r="I5" s="324"/>
      <c r="K5" s="339" t="s">
        <v>317</v>
      </c>
      <c r="L5" s="339"/>
      <c r="M5" s="339"/>
      <c r="N5" s="339"/>
    </row>
    <row r="6" spans="1:14">
      <c r="A6" s="325"/>
      <c r="B6" s="326"/>
      <c r="C6" s="326"/>
      <c r="D6" s="326"/>
      <c r="E6" s="326"/>
      <c r="F6" s="326"/>
      <c r="G6" s="326"/>
      <c r="H6" s="326"/>
      <c r="I6" s="327"/>
      <c r="K6" s="339"/>
      <c r="L6" s="339"/>
      <c r="M6" s="339"/>
      <c r="N6" s="339"/>
    </row>
    <row r="7" spans="1:14">
      <c r="A7" s="325"/>
      <c r="B7" s="326"/>
      <c r="C7" s="326"/>
      <c r="D7" s="326"/>
      <c r="E7" s="326"/>
      <c r="F7" s="326"/>
      <c r="G7" s="326"/>
      <c r="H7" s="326"/>
      <c r="I7" s="327"/>
      <c r="K7" s="339"/>
      <c r="L7" s="339"/>
      <c r="M7" s="339"/>
      <c r="N7" s="339"/>
    </row>
    <row r="8" spans="1:14" ht="15.75" customHeight="1">
      <c r="A8" s="325"/>
      <c r="B8" s="326"/>
      <c r="C8" s="326"/>
      <c r="D8" s="326"/>
      <c r="E8" s="326"/>
      <c r="F8" s="326"/>
      <c r="G8" s="326"/>
      <c r="H8" s="326"/>
      <c r="I8" s="327"/>
      <c r="K8" s="339"/>
      <c r="L8" s="339"/>
      <c r="M8" s="339"/>
      <c r="N8" s="339"/>
    </row>
    <row r="9" spans="1:14">
      <c r="A9" s="325"/>
      <c r="B9" s="326"/>
      <c r="C9" s="326"/>
      <c r="D9" s="326"/>
      <c r="E9" s="326"/>
      <c r="F9" s="326"/>
      <c r="G9" s="326"/>
      <c r="H9" s="326"/>
      <c r="I9" s="327"/>
      <c r="K9" s="339"/>
      <c r="L9" s="339"/>
      <c r="M9" s="339"/>
      <c r="N9" s="339"/>
    </row>
    <row r="10" spans="1:14">
      <c r="A10" s="325"/>
      <c r="B10" s="326"/>
      <c r="C10" s="326"/>
      <c r="D10" s="326"/>
      <c r="E10" s="326"/>
      <c r="F10" s="326"/>
      <c r="G10" s="326"/>
      <c r="H10" s="326"/>
      <c r="I10" s="327"/>
      <c r="K10" s="339"/>
      <c r="L10" s="339"/>
      <c r="M10" s="339"/>
      <c r="N10" s="339"/>
    </row>
    <row r="11" spans="1:14">
      <c r="A11" s="325"/>
      <c r="B11" s="326"/>
      <c r="C11" s="326"/>
      <c r="D11" s="326"/>
      <c r="E11" s="326"/>
      <c r="F11" s="326"/>
      <c r="G11" s="326"/>
      <c r="H11" s="326"/>
      <c r="I11" s="327"/>
      <c r="K11" s="339"/>
      <c r="L11" s="339"/>
      <c r="M11" s="339"/>
      <c r="N11" s="339"/>
    </row>
    <row r="12" spans="1:14">
      <c r="A12" s="325"/>
      <c r="B12" s="326"/>
      <c r="C12" s="326"/>
      <c r="D12" s="326"/>
      <c r="E12" s="326"/>
      <c r="F12" s="326"/>
      <c r="G12" s="326"/>
      <c r="H12" s="326"/>
      <c r="I12" s="327"/>
      <c r="K12" s="339"/>
      <c r="L12" s="339"/>
      <c r="M12" s="339"/>
      <c r="N12" s="339"/>
    </row>
    <row r="13" spans="1:14">
      <c r="A13" s="325"/>
      <c r="B13" s="326"/>
      <c r="C13" s="326"/>
      <c r="D13" s="326"/>
      <c r="E13" s="326"/>
      <c r="F13" s="326"/>
      <c r="G13" s="326"/>
      <c r="H13" s="326"/>
      <c r="I13" s="327"/>
      <c r="K13" s="339"/>
      <c r="L13" s="339"/>
      <c r="M13" s="339"/>
      <c r="N13" s="339"/>
    </row>
    <row r="14" spans="1:14">
      <c r="A14" s="325"/>
      <c r="B14" s="326"/>
      <c r="C14" s="326"/>
      <c r="D14" s="326"/>
      <c r="E14" s="326"/>
      <c r="F14" s="326"/>
      <c r="G14" s="326"/>
      <c r="H14" s="326"/>
      <c r="I14" s="327"/>
      <c r="K14" s="339"/>
      <c r="L14" s="339"/>
      <c r="M14" s="339"/>
      <c r="N14" s="339"/>
    </row>
    <row r="15" spans="1:14">
      <c r="A15" s="325"/>
      <c r="B15" s="326"/>
      <c r="C15" s="326"/>
      <c r="D15" s="326"/>
      <c r="E15" s="326"/>
      <c r="F15" s="326"/>
      <c r="G15" s="326"/>
      <c r="H15" s="326"/>
      <c r="I15" s="327"/>
    </row>
    <row r="16" spans="1:14">
      <c r="A16" s="325"/>
      <c r="B16" s="326"/>
      <c r="C16" s="326"/>
      <c r="D16" s="326"/>
      <c r="E16" s="326"/>
      <c r="F16" s="326"/>
      <c r="G16" s="326"/>
      <c r="H16" s="326"/>
      <c r="I16" s="327"/>
    </row>
    <row r="17" spans="1:14">
      <c r="A17" s="325"/>
      <c r="B17" s="326"/>
      <c r="C17" s="326"/>
      <c r="D17" s="326"/>
      <c r="E17" s="326"/>
      <c r="F17" s="326"/>
      <c r="G17" s="326"/>
      <c r="H17" s="326"/>
      <c r="I17" s="327"/>
    </row>
    <row r="18" spans="1:14">
      <c r="A18" s="328"/>
      <c r="B18" s="329"/>
      <c r="C18" s="329"/>
      <c r="D18" s="329"/>
      <c r="E18" s="329"/>
      <c r="F18" s="329"/>
      <c r="G18" s="329"/>
      <c r="H18" s="329"/>
      <c r="I18" s="330"/>
    </row>
    <row r="20" spans="1:14" ht="15.75">
      <c r="A20" s="90" t="s">
        <v>23</v>
      </c>
      <c r="B20" s="91"/>
      <c r="C20" s="91"/>
      <c r="D20" s="91"/>
      <c r="E20" s="91"/>
      <c r="F20" s="91"/>
      <c r="G20" s="91"/>
      <c r="H20" s="91"/>
      <c r="I20" s="92"/>
    </row>
    <row r="21" spans="1:14">
      <c r="A21" s="93"/>
      <c r="B21" s="94"/>
      <c r="C21" s="94"/>
      <c r="D21" s="94"/>
      <c r="E21" s="94"/>
      <c r="F21" s="94"/>
      <c r="G21" s="94"/>
      <c r="H21" s="94"/>
      <c r="I21" s="95"/>
    </row>
    <row r="22" spans="1:14">
      <c r="A22" s="322" t="s">
        <v>406</v>
      </c>
      <c r="B22" s="331"/>
      <c r="C22" s="331"/>
      <c r="D22" s="331"/>
      <c r="E22" s="331"/>
      <c r="F22" s="331"/>
      <c r="G22" s="331"/>
      <c r="H22" s="331"/>
      <c r="I22" s="332"/>
      <c r="K22" s="339" t="s">
        <v>318</v>
      </c>
      <c r="L22" s="339"/>
      <c r="M22" s="339"/>
      <c r="N22" s="339"/>
    </row>
    <row r="23" spans="1:14">
      <c r="A23" s="333"/>
      <c r="B23" s="334"/>
      <c r="C23" s="334"/>
      <c r="D23" s="334"/>
      <c r="E23" s="334"/>
      <c r="F23" s="334"/>
      <c r="G23" s="334"/>
      <c r="H23" s="334"/>
      <c r="I23" s="335"/>
      <c r="K23" s="339"/>
      <c r="L23" s="339"/>
      <c r="M23" s="339"/>
      <c r="N23" s="339"/>
    </row>
    <row r="24" spans="1:14">
      <c r="A24" s="333"/>
      <c r="B24" s="334"/>
      <c r="C24" s="334"/>
      <c r="D24" s="334"/>
      <c r="E24" s="334"/>
      <c r="F24" s="334"/>
      <c r="G24" s="334"/>
      <c r="H24" s="334"/>
      <c r="I24" s="335"/>
      <c r="K24" s="339"/>
      <c r="L24" s="339"/>
      <c r="M24" s="339"/>
      <c r="N24" s="339"/>
    </row>
    <row r="25" spans="1:14">
      <c r="A25" s="333"/>
      <c r="B25" s="334"/>
      <c r="C25" s="334"/>
      <c r="D25" s="334"/>
      <c r="E25" s="334"/>
      <c r="F25" s="334"/>
      <c r="G25" s="334"/>
      <c r="H25" s="334"/>
      <c r="I25" s="335"/>
      <c r="K25" s="339"/>
      <c r="L25" s="339"/>
      <c r="M25" s="339"/>
      <c r="N25" s="339"/>
    </row>
    <row r="26" spans="1:14">
      <c r="A26" s="333"/>
      <c r="B26" s="334"/>
      <c r="C26" s="334"/>
      <c r="D26" s="334"/>
      <c r="E26" s="334"/>
      <c r="F26" s="334"/>
      <c r="G26" s="334"/>
      <c r="H26" s="334"/>
      <c r="I26" s="335"/>
      <c r="K26" s="339"/>
      <c r="L26" s="339"/>
      <c r="M26" s="339"/>
      <c r="N26" s="339"/>
    </row>
    <row r="27" spans="1:14">
      <c r="A27" s="333"/>
      <c r="B27" s="334"/>
      <c r="C27" s="334"/>
      <c r="D27" s="334"/>
      <c r="E27" s="334"/>
      <c r="F27" s="334"/>
      <c r="G27" s="334"/>
      <c r="H27" s="334"/>
      <c r="I27" s="335"/>
      <c r="K27" s="339"/>
      <c r="L27" s="339"/>
      <c r="M27" s="339"/>
      <c r="N27" s="339"/>
    </row>
    <row r="28" spans="1:14">
      <c r="A28" s="333"/>
      <c r="B28" s="334"/>
      <c r="C28" s="334"/>
      <c r="D28" s="334"/>
      <c r="E28" s="334"/>
      <c r="F28" s="334"/>
      <c r="G28" s="334"/>
      <c r="H28" s="334"/>
      <c r="I28" s="335"/>
      <c r="K28" s="339"/>
      <c r="L28" s="339"/>
      <c r="M28" s="339"/>
      <c r="N28" s="339"/>
    </row>
    <row r="29" spans="1:14">
      <c r="A29" s="333"/>
      <c r="B29" s="334"/>
      <c r="C29" s="334"/>
      <c r="D29" s="334"/>
      <c r="E29" s="334"/>
      <c r="F29" s="334"/>
      <c r="G29" s="334"/>
      <c r="H29" s="334"/>
      <c r="I29" s="335"/>
      <c r="K29" s="339"/>
      <c r="L29" s="339"/>
      <c r="M29" s="339"/>
      <c r="N29" s="339"/>
    </row>
    <row r="30" spans="1:14">
      <c r="A30" s="333"/>
      <c r="B30" s="334"/>
      <c r="C30" s="334"/>
      <c r="D30" s="334"/>
      <c r="E30" s="334"/>
      <c r="F30" s="334"/>
      <c r="G30" s="334"/>
      <c r="H30" s="334"/>
      <c r="I30" s="335"/>
      <c r="K30" s="339"/>
      <c r="L30" s="339"/>
      <c r="M30" s="339"/>
      <c r="N30" s="339"/>
    </row>
    <row r="31" spans="1:14">
      <c r="A31" s="333"/>
      <c r="B31" s="334"/>
      <c r="C31" s="334"/>
      <c r="D31" s="334"/>
      <c r="E31" s="334"/>
      <c r="F31" s="334"/>
      <c r="G31" s="334"/>
      <c r="H31" s="334"/>
      <c r="I31" s="335"/>
      <c r="K31" s="339"/>
      <c r="L31" s="339"/>
      <c r="M31" s="339"/>
      <c r="N31" s="339"/>
    </row>
    <row r="32" spans="1:14">
      <c r="A32" s="333"/>
      <c r="B32" s="334"/>
      <c r="C32" s="334"/>
      <c r="D32" s="334"/>
      <c r="E32" s="334"/>
      <c r="F32" s="334"/>
      <c r="G32" s="334"/>
      <c r="H32" s="334"/>
      <c r="I32" s="335"/>
    </row>
    <row r="33" spans="1:9">
      <c r="A33" s="333"/>
      <c r="B33" s="334"/>
      <c r="C33" s="334"/>
      <c r="D33" s="334"/>
      <c r="E33" s="334"/>
      <c r="F33" s="334"/>
      <c r="G33" s="334"/>
      <c r="H33" s="334"/>
      <c r="I33" s="335"/>
    </row>
    <row r="34" spans="1:9">
      <c r="A34" s="333"/>
      <c r="B34" s="334"/>
      <c r="C34" s="334"/>
      <c r="D34" s="334"/>
      <c r="E34" s="334"/>
      <c r="F34" s="334"/>
      <c r="G34" s="334"/>
      <c r="H34" s="334"/>
      <c r="I34" s="335"/>
    </row>
    <row r="35" spans="1:9">
      <c r="A35" s="333"/>
      <c r="B35" s="334"/>
      <c r="C35" s="334"/>
      <c r="D35" s="334"/>
      <c r="E35" s="334"/>
      <c r="F35" s="334"/>
      <c r="G35" s="334"/>
      <c r="H35" s="334"/>
      <c r="I35" s="335"/>
    </row>
    <row r="36" spans="1:9">
      <c r="A36" s="333"/>
      <c r="B36" s="334"/>
      <c r="C36" s="334"/>
      <c r="D36" s="334"/>
      <c r="E36" s="334"/>
      <c r="F36" s="334"/>
      <c r="G36" s="334"/>
      <c r="H36" s="334"/>
      <c r="I36" s="335"/>
    </row>
    <row r="37" spans="1:9">
      <c r="A37" s="333"/>
      <c r="B37" s="334"/>
      <c r="C37" s="334"/>
      <c r="D37" s="334"/>
      <c r="E37" s="334"/>
      <c r="F37" s="334"/>
      <c r="G37" s="334"/>
      <c r="H37" s="334"/>
      <c r="I37" s="335"/>
    </row>
    <row r="38" spans="1:9">
      <c r="A38" s="333"/>
      <c r="B38" s="334"/>
      <c r="C38" s="334"/>
      <c r="D38" s="334"/>
      <c r="E38" s="334"/>
      <c r="F38" s="334"/>
      <c r="G38" s="334"/>
      <c r="H38" s="334"/>
      <c r="I38" s="335"/>
    </row>
    <row r="39" spans="1:9">
      <c r="A39" s="333"/>
      <c r="B39" s="334"/>
      <c r="C39" s="334"/>
      <c r="D39" s="334"/>
      <c r="E39" s="334"/>
      <c r="F39" s="334"/>
      <c r="G39" s="334"/>
      <c r="H39" s="334"/>
      <c r="I39" s="335"/>
    </row>
    <row r="40" spans="1:9" ht="14.25" customHeight="1">
      <c r="A40" s="333"/>
      <c r="B40" s="334"/>
      <c r="C40" s="334"/>
      <c r="D40" s="334"/>
      <c r="E40" s="334"/>
      <c r="F40" s="334"/>
      <c r="G40" s="334"/>
      <c r="H40" s="334"/>
      <c r="I40" s="335"/>
    </row>
    <row r="41" spans="1:9">
      <c r="A41" s="333"/>
      <c r="B41" s="334"/>
      <c r="C41" s="334"/>
      <c r="D41" s="334"/>
      <c r="E41" s="334"/>
      <c r="F41" s="334"/>
      <c r="G41" s="334"/>
      <c r="H41" s="334"/>
      <c r="I41" s="335"/>
    </row>
    <row r="42" spans="1:9">
      <c r="A42" s="333"/>
      <c r="B42" s="334"/>
      <c r="C42" s="334"/>
      <c r="D42" s="334"/>
      <c r="E42" s="334"/>
      <c r="F42" s="334"/>
      <c r="G42" s="334"/>
      <c r="H42" s="334"/>
      <c r="I42" s="335"/>
    </row>
    <row r="43" spans="1:9">
      <c r="A43" s="333"/>
      <c r="B43" s="334"/>
      <c r="C43" s="334"/>
      <c r="D43" s="334"/>
      <c r="E43" s="334"/>
      <c r="F43" s="334"/>
      <c r="G43" s="334"/>
      <c r="H43" s="334"/>
      <c r="I43" s="335"/>
    </row>
    <row r="44" spans="1:9">
      <c r="A44" s="333"/>
      <c r="B44" s="334"/>
      <c r="C44" s="334"/>
      <c r="D44" s="334"/>
      <c r="E44" s="334"/>
      <c r="F44" s="334"/>
      <c r="G44" s="334"/>
      <c r="H44" s="334"/>
      <c r="I44" s="335"/>
    </row>
    <row r="45" spans="1:9">
      <c r="A45" s="333"/>
      <c r="B45" s="334"/>
      <c r="C45" s="334"/>
      <c r="D45" s="334"/>
      <c r="E45" s="334"/>
      <c r="F45" s="334"/>
      <c r="G45" s="334"/>
      <c r="H45" s="334"/>
      <c r="I45" s="335"/>
    </row>
    <row r="46" spans="1:9">
      <c r="A46" s="333"/>
      <c r="B46" s="334"/>
      <c r="C46" s="334"/>
      <c r="D46" s="334"/>
      <c r="E46" s="334"/>
      <c r="F46" s="334"/>
      <c r="G46" s="334"/>
      <c r="H46" s="334"/>
      <c r="I46" s="335"/>
    </row>
    <row r="47" spans="1:9">
      <c r="A47" s="333"/>
      <c r="B47" s="334"/>
      <c r="C47" s="334"/>
      <c r="D47" s="334"/>
      <c r="E47" s="334"/>
      <c r="F47" s="334"/>
      <c r="G47" s="334"/>
      <c r="H47" s="334"/>
      <c r="I47" s="335"/>
    </row>
    <row r="48" spans="1:9">
      <c r="A48" s="333"/>
      <c r="B48" s="334"/>
      <c r="C48" s="334"/>
      <c r="D48" s="334"/>
      <c r="E48" s="334"/>
      <c r="F48" s="334"/>
      <c r="G48" s="334"/>
      <c r="H48" s="334"/>
      <c r="I48" s="335"/>
    </row>
    <row r="49" spans="1:9">
      <c r="A49" s="333"/>
      <c r="B49" s="334"/>
      <c r="C49" s="334"/>
      <c r="D49" s="334"/>
      <c r="E49" s="334"/>
      <c r="F49" s="334"/>
      <c r="G49" s="334"/>
      <c r="H49" s="334"/>
      <c r="I49" s="335"/>
    </row>
    <row r="50" spans="1:9">
      <c r="A50" s="333"/>
      <c r="B50" s="334"/>
      <c r="C50" s="334"/>
      <c r="D50" s="334"/>
      <c r="E50" s="334"/>
      <c r="F50" s="334"/>
      <c r="G50" s="334"/>
      <c r="H50" s="334"/>
      <c r="I50" s="335"/>
    </row>
    <row r="51" spans="1:9">
      <c r="A51" s="333"/>
      <c r="B51" s="334"/>
      <c r="C51" s="334"/>
      <c r="D51" s="334"/>
      <c r="E51" s="334"/>
      <c r="F51" s="334"/>
      <c r="G51" s="334"/>
      <c r="H51" s="334"/>
      <c r="I51" s="335"/>
    </row>
    <row r="52" spans="1:9">
      <c r="A52" s="333"/>
      <c r="B52" s="334"/>
      <c r="C52" s="334"/>
      <c r="D52" s="334"/>
      <c r="E52" s="334"/>
      <c r="F52" s="334"/>
      <c r="G52" s="334"/>
      <c r="H52" s="334"/>
      <c r="I52" s="335"/>
    </row>
    <row r="53" spans="1:9">
      <c r="A53" s="333"/>
      <c r="B53" s="334"/>
      <c r="C53" s="334"/>
      <c r="D53" s="334"/>
      <c r="E53" s="334"/>
      <c r="F53" s="334"/>
      <c r="G53" s="334"/>
      <c r="H53" s="334"/>
      <c r="I53" s="335"/>
    </row>
    <row r="54" spans="1:9">
      <c r="A54" s="336"/>
      <c r="B54" s="337"/>
      <c r="C54" s="337"/>
      <c r="D54" s="337"/>
      <c r="E54" s="337"/>
      <c r="F54" s="337"/>
      <c r="G54" s="337"/>
      <c r="H54" s="337"/>
      <c r="I54" s="338"/>
    </row>
    <row r="56" spans="1:9">
      <c r="B56" s="564"/>
      <c r="C56" s="564"/>
      <c r="D56" s="564"/>
    </row>
    <row r="57" spans="1:9" ht="15.75" thickBot="1">
      <c r="A57" s="143" t="s">
        <v>464</v>
      </c>
      <c r="B57" s="569"/>
      <c r="C57" s="569"/>
      <c r="D57" s="569"/>
      <c r="F57" s="143" t="s">
        <v>4</v>
      </c>
      <c r="G57" s="341">
        <v>44263</v>
      </c>
      <c r="H57" s="340"/>
    </row>
    <row r="66" spans="6:6">
      <c r="F66" s="3"/>
    </row>
  </sheetData>
  <mergeCells count="6">
    <mergeCell ref="A5:I18"/>
    <mergeCell ref="A22:I54"/>
    <mergeCell ref="K5:N14"/>
    <mergeCell ref="K22:N31"/>
    <mergeCell ref="B57:D57"/>
    <mergeCell ref="G57:H57"/>
  </mergeCells>
  <pageMargins left="0.7" right="0.7" top="0.75" bottom="0.75" header="0.3" footer="0.3"/>
  <pageSetup paperSize="9" scale="87" orientation="portrait" r:id="rId1"/>
  <headerFooter scaleWithDoc="0">
    <oddFooter>&amp;C&amp;"Arial,Regular"Page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sheetPr>
  <dimension ref="A1:L77"/>
  <sheetViews>
    <sheetView showGridLines="0" topLeftCell="A67" zoomScale="130" zoomScaleNormal="130" workbookViewId="0">
      <selection activeCell="H62" sqref="H62"/>
    </sheetView>
  </sheetViews>
  <sheetFormatPr defaultColWidth="9.42578125" defaultRowHeight="15"/>
  <cols>
    <col min="1" max="1" width="32.7109375" style="2" customWidth="1"/>
    <col min="2" max="2" width="8.42578125" style="16" customWidth="1"/>
    <col min="3" max="3" width="13.7109375" style="21" customWidth="1"/>
    <col min="4" max="4" width="13.7109375" style="52" customWidth="1"/>
    <col min="5" max="5" width="13.7109375" style="21" customWidth="1"/>
    <col min="6" max="6" width="10.5703125" style="16" customWidth="1"/>
    <col min="7" max="7" width="11.42578125" style="20" customWidth="1"/>
    <col min="8" max="8" width="11.5703125" style="21" customWidth="1"/>
    <col min="9" max="9" width="4" style="2" customWidth="1"/>
    <col min="10" max="10" width="38.42578125" style="2" customWidth="1"/>
    <col min="11" max="12" width="12.85546875" style="2" bestFit="1" customWidth="1"/>
    <col min="13" max="16384" width="9.42578125" style="2"/>
  </cols>
  <sheetData>
    <row r="1" spans="1:10">
      <c r="A1" s="2" t="str">
        <f>+'Cover Page'!$B$29</f>
        <v>Annual Performance Report 2020</v>
      </c>
      <c r="B1" s="2"/>
      <c r="C1" s="162"/>
      <c r="D1" s="171"/>
      <c r="E1" s="162" t="str">
        <f>+'Cover Page'!$B$33</f>
        <v>Full Circle Generation Ltd</v>
      </c>
      <c r="F1" s="2"/>
      <c r="G1" s="2"/>
      <c r="H1" s="2"/>
    </row>
    <row r="3" spans="1:10" ht="15.75">
      <c r="A3" s="1" t="s">
        <v>264</v>
      </c>
      <c r="J3" s="136" t="s">
        <v>289</v>
      </c>
    </row>
    <row r="4" spans="1:10">
      <c r="A4" s="23" t="s">
        <v>26</v>
      </c>
      <c r="B4" s="353">
        <v>144000</v>
      </c>
      <c r="C4" s="353"/>
      <c r="D4" s="172" t="s">
        <v>27</v>
      </c>
      <c r="E4" s="222">
        <v>20.8</v>
      </c>
      <c r="F4" s="24" t="s">
        <v>28</v>
      </c>
      <c r="G4" s="222">
        <f>9.98+4.87</f>
        <v>14.850000000000001</v>
      </c>
      <c r="H4" s="120" t="s">
        <v>29</v>
      </c>
      <c r="J4" s="22" t="s">
        <v>345</v>
      </c>
    </row>
    <row r="5" spans="1:10" ht="15.75">
      <c r="A5" s="25" t="s">
        <v>30</v>
      </c>
      <c r="B5" s="26">
        <v>3</v>
      </c>
      <c r="C5" s="174"/>
      <c r="D5" s="173" t="s">
        <v>408</v>
      </c>
      <c r="E5" s="174"/>
      <c r="F5" s="27">
        <v>2</v>
      </c>
      <c r="G5" s="28"/>
      <c r="H5" s="29"/>
      <c r="J5" s="22" t="s">
        <v>346</v>
      </c>
    </row>
    <row r="6" spans="1:10">
      <c r="A6" s="3"/>
      <c r="J6" s="344" t="s">
        <v>348</v>
      </c>
    </row>
    <row r="7" spans="1:10" ht="15.75">
      <c r="A7" s="11" t="s">
        <v>31</v>
      </c>
      <c r="B7" s="30" t="s">
        <v>32</v>
      </c>
      <c r="C7" s="31" t="s">
        <v>33</v>
      </c>
      <c r="D7" s="166" t="s">
        <v>34</v>
      </c>
      <c r="E7" s="31" t="s">
        <v>35</v>
      </c>
      <c r="F7" s="31" t="s">
        <v>36</v>
      </c>
      <c r="G7" s="32" t="s">
        <v>37</v>
      </c>
      <c r="H7" s="33" t="s">
        <v>38</v>
      </c>
      <c r="J7" s="344"/>
    </row>
    <row r="8" spans="1:10" ht="15.75" customHeight="1">
      <c r="A8" s="34" t="s">
        <v>278</v>
      </c>
      <c r="B8" s="346" t="s">
        <v>39</v>
      </c>
      <c r="C8" s="35"/>
      <c r="D8" s="167"/>
      <c r="E8" s="35"/>
      <c r="F8" s="35"/>
      <c r="G8" s="36">
        <f>SUM(C8:F8)</f>
        <v>0</v>
      </c>
      <c r="H8" s="37" t="str">
        <f t="shared" ref="H8:H15" si="0">IF(G8&gt;0,G8/$G$18,"-")</f>
        <v>-</v>
      </c>
      <c r="J8" s="345" t="s">
        <v>515</v>
      </c>
    </row>
    <row r="9" spans="1:10">
      <c r="A9" s="38" t="s">
        <v>40</v>
      </c>
      <c r="B9" s="347"/>
      <c r="C9" s="39"/>
      <c r="D9" s="168"/>
      <c r="E9" s="39"/>
      <c r="F9" s="39"/>
      <c r="G9" s="40">
        <f t="shared" ref="G9:G15" si="1">SUM(C9:F9)</f>
        <v>0</v>
      </c>
      <c r="H9" s="37" t="str">
        <f t="shared" si="0"/>
        <v>-</v>
      </c>
      <c r="J9" s="345"/>
    </row>
    <row r="10" spans="1:10">
      <c r="A10" s="38" t="s">
        <v>41</v>
      </c>
      <c r="B10" s="347"/>
      <c r="C10" s="39"/>
      <c r="D10" s="168"/>
      <c r="E10" s="39"/>
      <c r="F10" s="39"/>
      <c r="G10" s="40">
        <f t="shared" si="1"/>
        <v>0</v>
      </c>
      <c r="H10" s="37" t="str">
        <f t="shared" si="0"/>
        <v>-</v>
      </c>
      <c r="J10" s="345"/>
    </row>
    <row r="11" spans="1:10">
      <c r="A11" s="38" t="s">
        <v>42</v>
      </c>
      <c r="B11" s="347"/>
      <c r="C11" s="39"/>
      <c r="D11" s="168"/>
      <c r="E11" s="39"/>
      <c r="F11" s="39"/>
      <c r="G11" s="40">
        <f t="shared" si="1"/>
        <v>0</v>
      </c>
      <c r="H11" s="37" t="str">
        <f t="shared" si="0"/>
        <v>-</v>
      </c>
      <c r="J11" s="345"/>
    </row>
    <row r="12" spans="1:10">
      <c r="A12" s="38" t="s">
        <v>43</v>
      </c>
      <c r="B12" s="347"/>
      <c r="C12" s="39"/>
      <c r="D12" s="168"/>
      <c r="E12" s="39"/>
      <c r="F12" s="39"/>
      <c r="G12" s="40">
        <f t="shared" si="1"/>
        <v>0</v>
      </c>
      <c r="H12" s="37" t="str">
        <f t="shared" si="0"/>
        <v>-</v>
      </c>
      <c r="J12" s="345"/>
    </row>
    <row r="13" spans="1:10">
      <c r="A13" s="206" t="s">
        <v>342</v>
      </c>
      <c r="B13" s="347"/>
      <c r="C13" s="176">
        <v>21751.64</v>
      </c>
      <c r="D13" s="177">
        <v>29826.13</v>
      </c>
      <c r="E13" s="176">
        <v>18802.89</v>
      </c>
      <c r="F13" s="39">
        <v>6014</v>
      </c>
      <c r="G13" s="40">
        <f>SUM(C13:F13)</f>
        <v>76394.66</v>
      </c>
      <c r="H13" s="37">
        <f t="shared" si="0"/>
        <v>1</v>
      </c>
      <c r="I13" s="218"/>
      <c r="J13" s="345"/>
    </row>
    <row r="14" spans="1:10">
      <c r="A14" s="206" t="s">
        <v>341</v>
      </c>
      <c r="B14" s="347"/>
      <c r="C14" s="176"/>
      <c r="D14" s="177"/>
      <c r="E14" s="176"/>
      <c r="F14" s="39"/>
      <c r="G14" s="40">
        <f t="shared" si="1"/>
        <v>0</v>
      </c>
      <c r="H14" s="37" t="str">
        <f t="shared" si="0"/>
        <v>-</v>
      </c>
      <c r="I14" s="218"/>
      <c r="J14" s="345"/>
    </row>
    <row r="15" spans="1:10">
      <c r="A15" s="123" t="s">
        <v>279</v>
      </c>
      <c r="B15" s="347"/>
      <c r="C15" s="176"/>
      <c r="D15" s="177"/>
      <c r="E15" s="176"/>
      <c r="F15" s="39"/>
      <c r="G15" s="40">
        <f t="shared" si="1"/>
        <v>0</v>
      </c>
      <c r="H15" s="37" t="str">
        <f t="shared" si="0"/>
        <v>-</v>
      </c>
      <c r="J15" s="345"/>
    </row>
    <row r="16" spans="1:10">
      <c r="A16" s="123" t="s">
        <v>279</v>
      </c>
      <c r="B16" s="347"/>
      <c r="C16" s="176"/>
      <c r="D16" s="177"/>
      <c r="E16" s="176"/>
      <c r="F16" s="39"/>
      <c r="G16" s="40"/>
      <c r="H16" s="37"/>
      <c r="J16" s="345"/>
    </row>
    <row r="17" spans="1:11">
      <c r="A17" s="123" t="s">
        <v>279</v>
      </c>
      <c r="B17" s="347"/>
      <c r="C17" s="176"/>
      <c r="D17" s="177"/>
      <c r="E17" s="176"/>
      <c r="F17" s="39"/>
      <c r="G17" s="40"/>
      <c r="H17" s="37"/>
      <c r="J17" s="345"/>
    </row>
    <row r="18" spans="1:11">
      <c r="A18" s="41" t="s">
        <v>337</v>
      </c>
      <c r="B18" s="347"/>
      <c r="C18" s="178">
        <f>SUM(C8:C17)</f>
        <v>21751.64</v>
      </c>
      <c r="D18" s="179">
        <f>SUM(D8:D17)</f>
        <v>29826.13</v>
      </c>
      <c r="E18" s="178">
        <f>SUM(E8:E17)</f>
        <v>18802.89</v>
      </c>
      <c r="F18" s="40">
        <f>SUM(F8:F17)</f>
        <v>6014</v>
      </c>
      <c r="G18" s="40">
        <f>SUM(G8:G17)</f>
        <v>76394.66</v>
      </c>
      <c r="H18" s="37">
        <f>IF(G18&gt;0,G18/$G$18,"-")</f>
        <v>1</v>
      </c>
      <c r="J18" s="345"/>
    </row>
    <row r="19" spans="1:11">
      <c r="A19" s="38" t="s">
        <v>44</v>
      </c>
      <c r="B19" s="347"/>
      <c r="C19" s="39"/>
      <c r="D19" s="168"/>
      <c r="E19" s="39"/>
      <c r="F19" s="39"/>
      <c r="G19" s="40">
        <f>SUM(C19:F19)</f>
        <v>0</v>
      </c>
      <c r="H19" s="37" t="str">
        <f>IF(G19&gt;0,G19/$G$18,"-")</f>
        <v>-</v>
      </c>
      <c r="J19" s="345"/>
    </row>
    <row r="20" spans="1:11">
      <c r="A20" s="148" t="s">
        <v>336</v>
      </c>
      <c r="B20" s="348"/>
      <c r="C20" s="42"/>
      <c r="D20" s="169"/>
      <c r="E20" s="42"/>
      <c r="F20" s="42"/>
      <c r="G20" s="43">
        <f>SUM(C20:F20)</f>
        <v>0</v>
      </c>
      <c r="H20" s="59" t="str">
        <f>IF(G20&gt;0,G20/$G$18,"-")</f>
        <v>-</v>
      </c>
    </row>
    <row r="21" spans="1:11">
      <c r="A21" s="3"/>
      <c r="F21" s="21"/>
      <c r="G21" s="44"/>
    </row>
    <row r="22" spans="1:11" ht="15.75">
      <c r="A22" s="11" t="s">
        <v>45</v>
      </c>
      <c r="B22" s="30" t="s">
        <v>32</v>
      </c>
      <c r="C22" s="45" t="s">
        <v>33</v>
      </c>
      <c r="D22" s="170" t="s">
        <v>34</v>
      </c>
      <c r="E22" s="45" t="s">
        <v>35</v>
      </c>
      <c r="F22" s="45" t="s">
        <v>36</v>
      </c>
      <c r="G22" s="46" t="s">
        <v>37</v>
      </c>
      <c r="H22" s="47" t="s">
        <v>46</v>
      </c>
    </row>
    <row r="23" spans="1:11" ht="15" customHeight="1">
      <c r="A23" s="48" t="s">
        <v>47</v>
      </c>
      <c r="B23" s="346" t="s">
        <v>48</v>
      </c>
      <c r="C23" s="223">
        <v>13089.019</v>
      </c>
      <c r="D23" s="224">
        <v>20135.241999999998</v>
      </c>
      <c r="E23" s="223">
        <v>11216.566999999999</v>
      </c>
      <c r="F23" s="223">
        <v>4463.2950000000001</v>
      </c>
      <c r="G23" s="36">
        <f>SUM(C23:F23)</f>
        <v>48904.122999999992</v>
      </c>
      <c r="H23" s="49">
        <f>IF(G23&gt;0,G23*1000/$G$18,"-")</f>
        <v>640.15106553259079</v>
      </c>
    </row>
    <row r="24" spans="1:11">
      <c r="A24" s="50" t="s">
        <v>49</v>
      </c>
      <c r="B24" s="347"/>
      <c r="C24" s="225">
        <v>10570.415999999999</v>
      </c>
      <c r="D24" s="226">
        <v>16082.073</v>
      </c>
      <c r="E24" s="236">
        <v>8996.6740000000009</v>
      </c>
      <c r="F24" s="225">
        <v>3708.75</v>
      </c>
      <c r="G24" s="40">
        <f>SUM(C24:F24)</f>
        <v>39357.913</v>
      </c>
      <c r="H24" s="51">
        <f t="shared" ref="H24:H29" si="2">IF(G24&gt;0,G24*1000/$G$18,"-")</f>
        <v>515.19193880828846</v>
      </c>
    </row>
    <row r="25" spans="1:11">
      <c r="A25" s="50" t="s">
        <v>50</v>
      </c>
      <c r="B25" s="347"/>
      <c r="C25" s="176"/>
      <c r="D25" s="177"/>
      <c r="E25" s="176"/>
      <c r="F25" s="39"/>
      <c r="G25" s="40">
        <f>SUM(C25:F25)</f>
        <v>0</v>
      </c>
      <c r="H25" s="51" t="str">
        <f t="shared" si="2"/>
        <v>-</v>
      </c>
      <c r="I25" s="219"/>
    </row>
    <row r="26" spans="1:11">
      <c r="A26" s="50" t="s">
        <v>51</v>
      </c>
      <c r="B26" s="347"/>
      <c r="C26" s="176">
        <v>478.31400000000002</v>
      </c>
      <c r="D26" s="177">
        <v>97.397000000000006</v>
      </c>
      <c r="E26" s="176">
        <v>583.41399999999999</v>
      </c>
      <c r="F26" s="39">
        <v>596.65099999999995</v>
      </c>
      <c r="G26" s="235">
        <f>SUM(C26:F26)</f>
        <v>1755.7759999999998</v>
      </c>
      <c r="H26" s="51">
        <f t="shared" si="2"/>
        <v>22.982967657687066</v>
      </c>
      <c r="I26" s="218"/>
    </row>
    <row r="27" spans="1:11">
      <c r="A27" s="50" t="s">
        <v>52</v>
      </c>
      <c r="B27" s="52" t="s">
        <v>38</v>
      </c>
      <c r="C27" s="53">
        <f>IF(C23&gt;0,1-C24/(C23+C26),"-")</f>
        <v>0.22089212375048217</v>
      </c>
      <c r="D27" s="53">
        <f>IF(D23&gt;0,1-D24/(D23+D26),"-")</f>
        <v>0.20514209738037625</v>
      </c>
      <c r="E27" s="53">
        <f>IF(E23&gt;0,1-E24/(E23+E26),"-")</f>
        <v>0.23756877235649776</v>
      </c>
      <c r="F27" s="53">
        <f>IF(F23&gt;0,1-F24/(F23+F26),"-")</f>
        <v>0.26703763241742107</v>
      </c>
      <c r="G27" s="53">
        <f>IF(G23&gt;0,1-G24/(G23+G26),"-")</f>
        <v>0.22309531252717252</v>
      </c>
      <c r="H27" s="51"/>
    </row>
    <row r="28" spans="1:11">
      <c r="A28" s="145" t="s">
        <v>343</v>
      </c>
      <c r="B28" s="354" t="s">
        <v>48</v>
      </c>
      <c r="C28" s="234"/>
      <c r="D28" s="234"/>
      <c r="E28" s="234"/>
      <c r="F28" s="234"/>
      <c r="G28" s="40">
        <f>SUM(C28:F28)</f>
        <v>0</v>
      </c>
      <c r="H28" s="51" t="str">
        <f t="shared" si="2"/>
        <v>-</v>
      </c>
    </row>
    <row r="29" spans="1:11">
      <c r="A29" s="145" t="s">
        <v>344</v>
      </c>
      <c r="B29" s="355"/>
      <c r="C29" s="234"/>
      <c r="D29" s="234"/>
      <c r="E29" s="234"/>
      <c r="F29" s="234"/>
      <c r="G29" s="40">
        <f>SUM(C29:F29)</f>
        <v>0</v>
      </c>
      <c r="H29" s="51" t="str">
        <f t="shared" si="2"/>
        <v>-</v>
      </c>
      <c r="J29" s="22"/>
      <c r="K29" s="22"/>
    </row>
    <row r="30" spans="1:11">
      <c r="A30" s="54" t="s">
        <v>54</v>
      </c>
      <c r="B30" s="55"/>
      <c r="C30" s="349">
        <v>0.74</v>
      </c>
      <c r="D30" s="350"/>
      <c r="E30" s="350"/>
      <c r="F30" s="350"/>
      <c r="G30" s="351" t="s">
        <v>479</v>
      </c>
      <c r="H30" s="352"/>
      <c r="K30" s="22"/>
    </row>
    <row r="31" spans="1:11">
      <c r="A31" s="3"/>
      <c r="F31" s="21"/>
      <c r="G31" s="44"/>
      <c r="K31" s="22"/>
    </row>
    <row r="32" spans="1:11" ht="15.75">
      <c r="A32" s="11" t="s">
        <v>55</v>
      </c>
      <c r="B32" s="56" t="s">
        <v>32</v>
      </c>
      <c r="C32" s="45" t="s">
        <v>33</v>
      </c>
      <c r="D32" s="170" t="s">
        <v>34</v>
      </c>
      <c r="E32" s="45" t="s">
        <v>35</v>
      </c>
      <c r="F32" s="45" t="s">
        <v>36</v>
      </c>
      <c r="G32" s="46" t="s">
        <v>37</v>
      </c>
      <c r="H32" s="57" t="s">
        <v>56</v>
      </c>
      <c r="K32" s="22"/>
    </row>
    <row r="33" spans="1:11" ht="15" customHeight="1">
      <c r="A33" s="48" t="s">
        <v>57</v>
      </c>
      <c r="B33" s="346" t="s">
        <v>39</v>
      </c>
      <c r="C33" s="223">
        <v>918.25</v>
      </c>
      <c r="D33" s="223">
        <v>1167.3499999999999</v>
      </c>
      <c r="E33" s="223">
        <v>737.15</v>
      </c>
      <c r="F33" s="223">
        <v>319.86</v>
      </c>
      <c r="G33" s="36">
        <f t="shared" ref="G33:G38" si="3">SUM(C33:F33)</f>
        <v>3142.61</v>
      </c>
      <c r="H33" s="58">
        <f t="shared" ref="H33:H38" si="4">IF(G33&gt;0,G33/$G$18,"-")</f>
        <v>4.1136513991946559E-2</v>
      </c>
      <c r="J33" s="22"/>
      <c r="K33" s="22"/>
    </row>
    <row r="34" spans="1:11" ht="15" customHeight="1">
      <c r="A34" s="50" t="s">
        <v>58</v>
      </c>
      <c r="B34" s="347"/>
      <c r="C34" s="225">
        <v>2511.5</v>
      </c>
      <c r="D34" s="225">
        <v>3558.8</v>
      </c>
      <c r="E34" s="225">
        <v>1872.6</v>
      </c>
      <c r="F34" s="225">
        <v>698.9</v>
      </c>
      <c r="G34" s="40">
        <f t="shared" si="3"/>
        <v>8641.7999999999993</v>
      </c>
      <c r="H34" s="37">
        <f t="shared" si="4"/>
        <v>0.11312047203299287</v>
      </c>
      <c r="J34" s="22"/>
      <c r="K34" s="22"/>
    </row>
    <row r="35" spans="1:11" ht="15" customHeight="1">
      <c r="A35" s="50" t="s">
        <v>59</v>
      </c>
      <c r="B35" s="347"/>
      <c r="C35" s="225"/>
      <c r="D35" s="225"/>
      <c r="E35" s="225"/>
      <c r="F35" s="225"/>
      <c r="G35" s="40">
        <f t="shared" si="3"/>
        <v>0</v>
      </c>
      <c r="H35" s="37" t="str">
        <f t="shared" si="4"/>
        <v>-</v>
      </c>
    </row>
    <row r="36" spans="1:11">
      <c r="A36" s="164" t="s">
        <v>376</v>
      </c>
      <c r="B36" s="347"/>
      <c r="C36" s="225">
        <v>131.91999999999999</v>
      </c>
      <c r="D36" s="225">
        <v>115.8</v>
      </c>
      <c r="E36" s="225">
        <v>106.73099999999999</v>
      </c>
      <c r="F36" s="225">
        <v>80.400000000000006</v>
      </c>
      <c r="G36" s="40">
        <f t="shared" si="3"/>
        <v>434.851</v>
      </c>
      <c r="H36" s="37">
        <f t="shared" si="4"/>
        <v>5.6921648712095841E-3</v>
      </c>
    </row>
    <row r="37" spans="1:11">
      <c r="A37" s="164" t="s">
        <v>377</v>
      </c>
      <c r="B37" s="347"/>
      <c r="C37" s="225">
        <v>567.05999999999995</v>
      </c>
      <c r="D37" s="225">
        <v>873.4</v>
      </c>
      <c r="E37" s="225">
        <v>461.28</v>
      </c>
      <c r="F37" s="225">
        <v>191.8</v>
      </c>
      <c r="G37" s="40">
        <f t="shared" si="3"/>
        <v>2093.54</v>
      </c>
      <c r="H37" s="37">
        <f t="shared" si="4"/>
        <v>2.7404271450386715E-2</v>
      </c>
    </row>
    <row r="38" spans="1:11">
      <c r="A38" s="205" t="s">
        <v>378</v>
      </c>
      <c r="B38" s="348"/>
      <c r="C38" s="232">
        <v>0</v>
      </c>
      <c r="D38" s="231">
        <v>0</v>
      </c>
      <c r="E38" s="232">
        <v>21.78</v>
      </c>
      <c r="F38" s="232">
        <v>0</v>
      </c>
      <c r="G38" s="43">
        <f t="shared" si="3"/>
        <v>21.78</v>
      </c>
      <c r="H38" s="59">
        <f t="shared" si="4"/>
        <v>2.8509846107044654E-4</v>
      </c>
    </row>
    <row r="39" spans="1:11">
      <c r="A39" s="16"/>
      <c r="F39" s="21"/>
      <c r="G39" s="44"/>
    </row>
    <row r="40" spans="1:11" ht="15.75">
      <c r="A40" s="11" t="s">
        <v>61</v>
      </c>
      <c r="B40" s="60" t="s">
        <v>32</v>
      </c>
      <c r="C40" s="31" t="s">
        <v>33</v>
      </c>
      <c r="D40" s="166" t="s">
        <v>34</v>
      </c>
      <c r="E40" s="31" t="s">
        <v>35</v>
      </c>
      <c r="F40" s="31" t="s">
        <v>36</v>
      </c>
      <c r="G40" s="32" t="s">
        <v>37</v>
      </c>
      <c r="H40" s="47" t="s">
        <v>62</v>
      </c>
    </row>
    <row r="41" spans="1:11" ht="15.6" customHeight="1">
      <c r="A41" s="48" t="s">
        <v>63</v>
      </c>
      <c r="B41" s="52" t="s">
        <v>69</v>
      </c>
      <c r="C41" s="35">
        <v>13300</v>
      </c>
      <c r="D41" s="167">
        <v>13600</v>
      </c>
      <c r="E41" s="35">
        <v>11942</v>
      </c>
      <c r="F41" s="35">
        <v>3285</v>
      </c>
      <c r="G41" s="36">
        <f t="shared" ref="G41:G49" si="5">SUM(C41:F41)</f>
        <v>42127</v>
      </c>
      <c r="H41" s="61">
        <f t="shared" ref="H41:H47" si="6">IF(G41&gt;0,G41/$G$18,"-")</f>
        <v>0.55143906655255748</v>
      </c>
      <c r="I41" s="218"/>
    </row>
    <row r="42" spans="1:11">
      <c r="A42" s="50" t="s">
        <v>65</v>
      </c>
      <c r="B42" s="52" t="s">
        <v>69</v>
      </c>
      <c r="C42" s="175"/>
      <c r="D42" s="168"/>
      <c r="E42" s="39"/>
      <c r="F42" s="39"/>
      <c r="G42" s="40">
        <f t="shared" si="5"/>
        <v>0</v>
      </c>
      <c r="H42" s="61" t="str">
        <f t="shared" si="6"/>
        <v>-</v>
      </c>
    </row>
    <row r="43" spans="1:11" ht="15.6" customHeight="1">
      <c r="A43" s="145" t="s">
        <v>331</v>
      </c>
      <c r="B43" s="52" t="s">
        <v>280</v>
      </c>
      <c r="C43" s="175"/>
      <c r="D43" s="168"/>
      <c r="E43" s="39"/>
      <c r="F43" s="39"/>
      <c r="G43" s="40">
        <f t="shared" si="5"/>
        <v>0</v>
      </c>
      <c r="H43" s="61" t="str">
        <f t="shared" si="6"/>
        <v>-</v>
      </c>
      <c r="I43" s="143"/>
    </row>
    <row r="44" spans="1:11" ht="15.6" customHeight="1">
      <c r="A44" s="230" t="s">
        <v>410</v>
      </c>
      <c r="B44" s="229" t="s">
        <v>411</v>
      </c>
      <c r="C44" s="39">
        <v>33937</v>
      </c>
      <c r="D44" s="39">
        <v>23039</v>
      </c>
      <c r="E44" s="39">
        <v>10916</v>
      </c>
      <c r="F44" s="39">
        <v>3792</v>
      </c>
      <c r="G44" s="40">
        <f>SUM(C44:F44)</f>
        <v>71684</v>
      </c>
      <c r="H44" s="61">
        <f t="shared" si="6"/>
        <v>0.93833783670219872</v>
      </c>
      <c r="J44" s="165"/>
    </row>
    <row r="45" spans="1:11">
      <c r="A45" s="50" t="s">
        <v>66</v>
      </c>
      <c r="B45" s="52" t="s">
        <v>280</v>
      </c>
      <c r="C45" s="39">
        <v>15500</v>
      </c>
      <c r="D45" s="39">
        <v>22000</v>
      </c>
      <c r="E45" s="39">
        <v>15000</v>
      </c>
      <c r="F45" s="39">
        <v>7000</v>
      </c>
      <c r="G45" s="40">
        <f t="shared" si="5"/>
        <v>59500</v>
      </c>
      <c r="H45" s="61">
        <f t="shared" si="6"/>
        <v>0.77885024948078829</v>
      </c>
    </row>
    <row r="46" spans="1:11">
      <c r="A46" s="50" t="s">
        <v>67</v>
      </c>
      <c r="B46" s="52" t="s">
        <v>280</v>
      </c>
      <c r="C46" s="39">
        <v>276156</v>
      </c>
      <c r="D46" s="39">
        <v>425199</v>
      </c>
      <c r="E46" s="39">
        <v>310780</v>
      </c>
      <c r="F46" s="39">
        <v>146300</v>
      </c>
      <c r="G46" s="40">
        <f t="shared" si="5"/>
        <v>1158435</v>
      </c>
      <c r="H46" s="61">
        <f t="shared" si="6"/>
        <v>15.163821659786167</v>
      </c>
    </row>
    <row r="47" spans="1:11">
      <c r="A47" s="50" t="s">
        <v>68</v>
      </c>
      <c r="B47" s="52" t="s">
        <v>69</v>
      </c>
      <c r="C47" s="39">
        <v>210</v>
      </c>
      <c r="D47" s="39">
        <v>1464</v>
      </c>
      <c r="E47" s="39">
        <v>13510</v>
      </c>
      <c r="F47" s="39">
        <v>9390</v>
      </c>
      <c r="G47" s="40">
        <f t="shared" si="5"/>
        <v>24574</v>
      </c>
      <c r="H47" s="61">
        <f t="shared" si="6"/>
        <v>0.32167169799564521</v>
      </c>
      <c r="I47" s="143"/>
    </row>
    <row r="48" spans="1:11">
      <c r="A48" s="50" t="s">
        <v>70</v>
      </c>
      <c r="B48" s="204" t="s">
        <v>383</v>
      </c>
      <c r="C48" s="39">
        <v>406604</v>
      </c>
      <c r="D48" s="39">
        <v>186831</v>
      </c>
      <c r="E48" s="39">
        <v>220648</v>
      </c>
      <c r="F48" s="39">
        <v>13480</v>
      </c>
      <c r="G48" s="40">
        <f t="shared" si="5"/>
        <v>827563</v>
      </c>
      <c r="H48" s="146"/>
      <c r="I48" s="218"/>
    </row>
    <row r="49" spans="1:12">
      <c r="A49" s="54" t="s">
        <v>60</v>
      </c>
      <c r="B49" s="62"/>
      <c r="C49" s="42">
        <v>0</v>
      </c>
      <c r="D49" s="169">
        <v>0</v>
      </c>
      <c r="E49" s="42">
        <v>0</v>
      </c>
      <c r="F49" s="42">
        <v>0</v>
      </c>
      <c r="G49" s="43">
        <f t="shared" si="5"/>
        <v>0</v>
      </c>
      <c r="H49" s="147"/>
    </row>
    <row r="50" spans="1:12">
      <c r="A50" s="16"/>
      <c r="F50" s="21"/>
      <c r="G50" s="44"/>
    </row>
    <row r="51" spans="1:12" ht="15.75">
      <c r="A51" s="11" t="s">
        <v>338</v>
      </c>
      <c r="B51" s="63" t="s">
        <v>284</v>
      </c>
      <c r="C51" s="45" t="s">
        <v>33</v>
      </c>
      <c r="D51" s="170" t="s">
        <v>34</v>
      </c>
      <c r="E51" s="45" t="s">
        <v>35</v>
      </c>
      <c r="F51" s="45" t="s">
        <v>36</v>
      </c>
      <c r="G51" s="46" t="s">
        <v>37</v>
      </c>
      <c r="H51" s="47"/>
    </row>
    <row r="52" spans="1:12" ht="14.25" customHeight="1">
      <c r="A52" s="356" t="s">
        <v>349</v>
      </c>
      <c r="B52" s="45">
        <v>1</v>
      </c>
      <c r="C52" s="167">
        <v>1055</v>
      </c>
      <c r="D52" s="167">
        <v>1953.8</v>
      </c>
      <c r="E52" s="167">
        <v>913.2</v>
      </c>
      <c r="F52" s="167">
        <v>386.2</v>
      </c>
      <c r="G52" s="188">
        <f t="shared" ref="G52:G64" si="7">SUM(C52:F52)</f>
        <v>4308.2</v>
      </c>
      <c r="H52" s="189" t="e">
        <f>G52/#REF!</f>
        <v>#REF!</v>
      </c>
    </row>
    <row r="53" spans="1:12" ht="14.25" customHeight="1">
      <c r="A53" s="357"/>
      <c r="B53" s="122">
        <v>2</v>
      </c>
      <c r="C53" s="190">
        <v>1540.2</v>
      </c>
      <c r="D53" s="190">
        <v>1456.4</v>
      </c>
      <c r="E53" s="190">
        <v>1026.9000000000001</v>
      </c>
      <c r="F53" s="190">
        <v>376.2</v>
      </c>
      <c r="G53" s="191">
        <f t="shared" si="7"/>
        <v>4399.7000000000007</v>
      </c>
      <c r="H53" s="192" t="e">
        <f>G53/#REF!</f>
        <v>#REF!</v>
      </c>
      <c r="J53" s="165"/>
      <c r="K53" s="165"/>
      <c r="L53" s="165"/>
    </row>
    <row r="54" spans="1:12" ht="14.25" customHeight="1">
      <c r="A54" s="357"/>
      <c r="B54" s="122">
        <v>3</v>
      </c>
      <c r="C54" s="190">
        <v>1453</v>
      </c>
      <c r="D54" s="190">
        <v>1883.8</v>
      </c>
      <c r="E54" s="190">
        <v>1201.5</v>
      </c>
      <c r="F54" s="190">
        <v>457.6</v>
      </c>
      <c r="G54" s="191">
        <f t="shared" si="7"/>
        <v>4995.9000000000005</v>
      </c>
      <c r="H54" s="192" t="e">
        <f>G54/#REF!</f>
        <v>#REF!</v>
      </c>
      <c r="J54" s="165"/>
      <c r="K54" s="165"/>
      <c r="L54" s="165"/>
    </row>
    <row r="55" spans="1:12" ht="14.25" customHeight="1">
      <c r="A55" s="357"/>
      <c r="B55" s="122">
        <v>4</v>
      </c>
      <c r="C55" s="180" t="s">
        <v>352</v>
      </c>
      <c r="D55" s="180" t="s">
        <v>352</v>
      </c>
      <c r="E55" s="180" t="s">
        <v>352</v>
      </c>
      <c r="F55" s="190"/>
      <c r="G55" s="191">
        <f t="shared" si="7"/>
        <v>0</v>
      </c>
      <c r="H55" s="192" t="s">
        <v>283</v>
      </c>
      <c r="J55" s="165"/>
      <c r="K55" s="165"/>
      <c r="L55" s="165"/>
    </row>
    <row r="56" spans="1:12" ht="14.25" customHeight="1">
      <c r="A56" s="357"/>
      <c r="B56" s="122">
        <v>5</v>
      </c>
      <c r="C56" s="180" t="s">
        <v>352</v>
      </c>
      <c r="D56" s="180" t="s">
        <v>352</v>
      </c>
      <c r="E56" s="180" t="s">
        <v>352</v>
      </c>
      <c r="F56" s="190"/>
      <c r="G56" s="191">
        <f>SUM(C56:F56)</f>
        <v>0</v>
      </c>
      <c r="H56" s="192" t="s">
        <v>283</v>
      </c>
    </row>
    <row r="57" spans="1:12" ht="14.25" customHeight="1">
      <c r="A57" s="150" t="s">
        <v>350</v>
      </c>
      <c r="B57" s="122"/>
      <c r="C57" s="203">
        <f>AVERAGE(C52:C54)</f>
        <v>1349.3999999999999</v>
      </c>
      <c r="D57" s="203">
        <f>AVERAGE(D52:D54)</f>
        <v>1764.6666666666667</v>
      </c>
      <c r="E57" s="203">
        <f>AVERAGE(E52:E54)</f>
        <v>1047.2</v>
      </c>
      <c r="F57" s="203">
        <f>AVERAGE(F52:F54)</f>
        <v>406.66666666666669</v>
      </c>
      <c r="G57" s="201">
        <f>AVERAGE(G52:G56)</f>
        <v>2740.7600000000007</v>
      </c>
      <c r="H57" s="193" t="s">
        <v>283</v>
      </c>
    </row>
    <row r="58" spans="1:12" ht="14.25" customHeight="1">
      <c r="A58" s="150" t="s">
        <v>351</v>
      </c>
      <c r="B58" s="122">
        <v>1</v>
      </c>
      <c r="C58" s="228">
        <v>1595</v>
      </c>
      <c r="D58" s="228">
        <v>2158</v>
      </c>
      <c r="E58" s="228">
        <v>1050</v>
      </c>
      <c r="F58" s="228">
        <v>457</v>
      </c>
      <c r="G58" s="201">
        <f t="shared" si="7"/>
        <v>5260</v>
      </c>
      <c r="H58" s="192" t="s">
        <v>283</v>
      </c>
    </row>
    <row r="59" spans="1:12">
      <c r="A59" s="150" t="s">
        <v>351</v>
      </c>
      <c r="B59" s="21">
        <v>2</v>
      </c>
      <c r="C59" s="227">
        <v>1330</v>
      </c>
      <c r="D59" s="227">
        <v>1881</v>
      </c>
      <c r="E59" s="227">
        <v>1155</v>
      </c>
      <c r="F59" s="227">
        <v>349</v>
      </c>
      <c r="G59" s="201">
        <f t="shared" si="7"/>
        <v>4715</v>
      </c>
      <c r="H59" s="192" t="s">
        <v>283</v>
      </c>
    </row>
    <row r="60" spans="1:12">
      <c r="A60" s="50" t="s">
        <v>71</v>
      </c>
      <c r="B60" s="21"/>
      <c r="C60" s="194">
        <v>0</v>
      </c>
      <c r="D60" s="168">
        <v>0</v>
      </c>
      <c r="E60" s="168">
        <v>0</v>
      </c>
      <c r="F60" s="168">
        <v>0</v>
      </c>
      <c r="G60" s="191">
        <v>0</v>
      </c>
      <c r="H60" s="192" t="str">
        <f>IF(B60&gt;0,G59/#REF!,"n/a")</f>
        <v>n/a</v>
      </c>
    </row>
    <row r="61" spans="1:12">
      <c r="A61" s="145" t="s">
        <v>339</v>
      </c>
      <c r="B61" s="149" t="s">
        <v>340</v>
      </c>
      <c r="C61" s="200">
        <v>14.1</v>
      </c>
      <c r="D61" s="200">
        <v>16.2</v>
      </c>
      <c r="E61" s="200">
        <v>16.2</v>
      </c>
      <c r="F61" s="200">
        <v>12.5</v>
      </c>
      <c r="G61" s="202">
        <f>AVERAGE(C61:F61)</f>
        <v>14.75</v>
      </c>
      <c r="H61" s="195" t="s">
        <v>352</v>
      </c>
    </row>
    <row r="62" spans="1:12">
      <c r="A62" s="50" t="s">
        <v>72</v>
      </c>
      <c r="B62" s="21" t="s">
        <v>73</v>
      </c>
      <c r="C62" s="168">
        <v>0</v>
      </c>
      <c r="D62" s="168">
        <v>0</v>
      </c>
      <c r="E62" s="168">
        <v>2</v>
      </c>
      <c r="F62" s="168">
        <v>0</v>
      </c>
      <c r="G62" s="191">
        <f t="shared" si="7"/>
        <v>2</v>
      </c>
      <c r="H62" s="196" t="str">
        <f>IF(G62&gt;0,"yes","no")</f>
        <v>yes</v>
      </c>
      <c r="J62" s="143"/>
    </row>
    <row r="63" spans="1:12">
      <c r="A63" s="50" t="s">
        <v>74</v>
      </c>
      <c r="B63" s="21" t="s">
        <v>75</v>
      </c>
      <c r="C63" s="168">
        <v>0</v>
      </c>
      <c r="D63" s="168">
        <v>0</v>
      </c>
      <c r="E63" s="168">
        <v>2</v>
      </c>
      <c r="F63" s="168">
        <v>0</v>
      </c>
      <c r="G63" s="191">
        <f t="shared" si="7"/>
        <v>2</v>
      </c>
      <c r="H63" s="197" t="e">
        <f>+(G63)/#REF!</f>
        <v>#REF!</v>
      </c>
      <c r="J63" s="143"/>
    </row>
    <row r="64" spans="1:12">
      <c r="A64" s="54" t="s">
        <v>76</v>
      </c>
      <c r="B64" s="64" t="s">
        <v>73</v>
      </c>
      <c r="C64" s="169">
        <v>17</v>
      </c>
      <c r="D64" s="169">
        <v>8</v>
      </c>
      <c r="E64" s="169">
        <v>2</v>
      </c>
      <c r="F64" s="169">
        <v>1</v>
      </c>
      <c r="G64" s="198">
        <f t="shared" si="7"/>
        <v>28</v>
      </c>
      <c r="H64" s="199" t="str">
        <f>IF(G64&gt;0,"yes","no")</f>
        <v>yes</v>
      </c>
      <c r="J64" s="143"/>
    </row>
    <row r="67" spans="1:8">
      <c r="B67" s="570"/>
      <c r="C67" s="571"/>
      <c r="D67" s="572"/>
      <c r="E67" s="187" t="s">
        <v>382</v>
      </c>
    </row>
    <row r="68" spans="1:8" ht="15.75" thickBot="1">
      <c r="A68" s="143" t="s">
        <v>465</v>
      </c>
      <c r="B68" s="573"/>
      <c r="C68" s="573"/>
      <c r="D68" s="573"/>
      <c r="F68" s="233" t="s">
        <v>466</v>
      </c>
      <c r="G68" s="342">
        <v>44263</v>
      </c>
      <c r="H68" s="343"/>
    </row>
    <row r="77" spans="1:8">
      <c r="F77" s="3"/>
    </row>
  </sheetData>
  <mergeCells count="12">
    <mergeCell ref="B4:C4"/>
    <mergeCell ref="B8:B20"/>
    <mergeCell ref="B23:B26"/>
    <mergeCell ref="B28:B29"/>
    <mergeCell ref="A52:A56"/>
    <mergeCell ref="B68:D68"/>
    <mergeCell ref="G68:H68"/>
    <mergeCell ref="J6:J7"/>
    <mergeCell ref="J8:J19"/>
    <mergeCell ref="B33:B38"/>
    <mergeCell ref="C30:F30"/>
    <mergeCell ref="G30:H30"/>
  </mergeCells>
  <phoneticPr fontId="28" type="noConversion"/>
  <pageMargins left="0.7" right="0.7" top="0.75" bottom="0.75" header="0.3" footer="0.3"/>
  <pageSetup paperSize="9" scale="77" orientation="portrait" r:id="rId1"/>
  <headerFooter scaleWithDoc="0">
    <oddFooter>&amp;C&amp;"Arial,Regular"Page &amp;P</oddFooter>
  </headerFooter>
  <ignoredErrors>
    <ignoredError sqref="G58:G59 G53:G5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sheetPr>
  <dimension ref="A1:N66"/>
  <sheetViews>
    <sheetView showGridLines="0" zoomScaleNormal="100" workbookViewId="0">
      <selection activeCell="J60" sqref="J60"/>
    </sheetView>
  </sheetViews>
  <sheetFormatPr defaultColWidth="9.42578125" defaultRowHeight="15"/>
  <cols>
    <col min="1" max="1" width="9.42578125" style="2" customWidth="1"/>
    <col min="2" max="2" width="14.5703125" style="2" bestFit="1" customWidth="1"/>
    <col min="3" max="9" width="9.42578125" style="2"/>
    <col min="10" max="10" width="11.5703125" style="2" customWidth="1"/>
    <col min="11" max="16384" width="9.42578125" style="2"/>
  </cols>
  <sheetData>
    <row r="1" spans="1:14">
      <c r="A1" s="2" t="str">
        <f>+'Cover Page'!$B$29</f>
        <v>Annual Performance Report 2020</v>
      </c>
      <c r="E1" s="2" t="str">
        <f>+'Cover Page'!$B$33</f>
        <v>Full Circle Generation Ltd</v>
      </c>
    </row>
    <row r="3" spans="1:14" ht="15.75">
      <c r="A3" s="90" t="s">
        <v>24</v>
      </c>
      <c r="B3" s="91"/>
      <c r="C3" s="91"/>
      <c r="D3" s="91"/>
      <c r="E3" s="91"/>
      <c r="F3" s="91"/>
      <c r="G3" s="91"/>
      <c r="H3" s="91"/>
      <c r="I3" s="92"/>
      <c r="K3" s="136" t="s">
        <v>289</v>
      </c>
    </row>
    <row r="4" spans="1:14">
      <c r="A4" s="93"/>
      <c r="B4" s="94"/>
      <c r="C4" s="94"/>
      <c r="D4" s="94"/>
      <c r="E4" s="94"/>
      <c r="F4" s="94"/>
      <c r="G4" s="94"/>
      <c r="H4" s="94"/>
      <c r="I4" s="95"/>
    </row>
    <row r="5" spans="1:14" ht="15.75" customHeight="1">
      <c r="A5" s="322" t="s">
        <v>513</v>
      </c>
      <c r="B5" s="323"/>
      <c r="C5" s="323"/>
      <c r="D5" s="323"/>
      <c r="E5" s="323"/>
      <c r="F5" s="323"/>
      <c r="G5" s="323"/>
      <c r="H5" s="323"/>
      <c r="I5" s="324"/>
      <c r="K5" s="339" t="s">
        <v>305</v>
      </c>
      <c r="L5" s="339"/>
      <c r="M5" s="339"/>
      <c r="N5" s="339"/>
    </row>
    <row r="6" spans="1:14">
      <c r="A6" s="325"/>
      <c r="B6" s="326"/>
      <c r="C6" s="326"/>
      <c r="D6" s="326"/>
      <c r="E6" s="326"/>
      <c r="F6" s="326"/>
      <c r="G6" s="326"/>
      <c r="H6" s="326"/>
      <c r="I6" s="327"/>
      <c r="K6" s="339"/>
      <c r="L6" s="339"/>
      <c r="M6" s="339"/>
      <c r="N6" s="339"/>
    </row>
    <row r="7" spans="1:14">
      <c r="A7" s="325"/>
      <c r="B7" s="326"/>
      <c r="C7" s="326"/>
      <c r="D7" s="326"/>
      <c r="E7" s="326"/>
      <c r="F7" s="326"/>
      <c r="G7" s="326"/>
      <c r="H7" s="326"/>
      <c r="I7" s="327"/>
      <c r="K7" s="339"/>
      <c r="L7" s="339"/>
      <c r="M7" s="339"/>
      <c r="N7" s="339"/>
    </row>
    <row r="8" spans="1:14" ht="15.75" customHeight="1">
      <c r="A8" s="325"/>
      <c r="B8" s="326"/>
      <c r="C8" s="326"/>
      <c r="D8" s="326"/>
      <c r="E8" s="326"/>
      <c r="F8" s="326"/>
      <c r="G8" s="326"/>
      <c r="H8" s="326"/>
      <c r="I8" s="327"/>
      <c r="K8" s="339"/>
      <c r="L8" s="339"/>
      <c r="M8" s="339"/>
      <c r="N8" s="339"/>
    </row>
    <row r="9" spans="1:14" ht="15.75" customHeight="1">
      <c r="A9" s="325"/>
      <c r="B9" s="326"/>
      <c r="C9" s="326"/>
      <c r="D9" s="326"/>
      <c r="E9" s="326"/>
      <c r="F9" s="326"/>
      <c r="G9" s="326"/>
      <c r="H9" s="326"/>
      <c r="I9" s="327"/>
      <c r="K9" s="339"/>
      <c r="L9" s="339"/>
      <c r="M9" s="339"/>
      <c r="N9" s="339"/>
    </row>
    <row r="10" spans="1:14" ht="15.75" customHeight="1">
      <c r="A10" s="325"/>
      <c r="B10" s="326"/>
      <c r="C10" s="326"/>
      <c r="D10" s="326"/>
      <c r="E10" s="326"/>
      <c r="F10" s="326"/>
      <c r="G10" s="326"/>
      <c r="H10" s="326"/>
      <c r="I10" s="327"/>
      <c r="K10" s="339"/>
      <c r="L10" s="339"/>
      <c r="M10" s="339"/>
      <c r="N10" s="339"/>
    </row>
    <row r="11" spans="1:14" ht="15.75" customHeight="1">
      <c r="A11" s="325"/>
      <c r="B11" s="326"/>
      <c r="C11" s="326"/>
      <c r="D11" s="326"/>
      <c r="E11" s="326"/>
      <c r="F11" s="326"/>
      <c r="G11" s="326"/>
      <c r="H11" s="326"/>
      <c r="I11" s="327"/>
      <c r="K11" s="339"/>
      <c r="L11" s="339"/>
      <c r="M11" s="339"/>
      <c r="N11" s="339"/>
    </row>
    <row r="12" spans="1:14" ht="15.75" customHeight="1">
      <c r="A12" s="325"/>
      <c r="B12" s="326"/>
      <c r="C12" s="326"/>
      <c r="D12" s="326"/>
      <c r="E12" s="326"/>
      <c r="F12" s="326"/>
      <c r="G12" s="326"/>
      <c r="H12" s="326"/>
      <c r="I12" s="327"/>
      <c r="K12" s="339"/>
      <c r="L12" s="339"/>
      <c r="M12" s="339"/>
      <c r="N12" s="339"/>
    </row>
    <row r="13" spans="1:14" ht="15.75" customHeight="1">
      <c r="A13" s="325"/>
      <c r="B13" s="326"/>
      <c r="C13" s="326"/>
      <c r="D13" s="326"/>
      <c r="E13" s="326"/>
      <c r="F13" s="326"/>
      <c r="G13" s="326"/>
      <c r="H13" s="326"/>
      <c r="I13" s="327"/>
      <c r="K13" s="339"/>
      <c r="L13" s="339"/>
      <c r="M13" s="339"/>
      <c r="N13" s="339"/>
    </row>
    <row r="14" spans="1:14" ht="15.75" customHeight="1">
      <c r="A14" s="325"/>
      <c r="B14" s="326"/>
      <c r="C14" s="326"/>
      <c r="D14" s="326"/>
      <c r="E14" s="326"/>
      <c r="F14" s="326"/>
      <c r="G14" s="326"/>
      <c r="H14" s="326"/>
      <c r="I14" s="327"/>
      <c r="K14" s="339"/>
      <c r="L14" s="339"/>
      <c r="M14" s="339"/>
      <c r="N14" s="339"/>
    </row>
    <row r="15" spans="1:14" ht="15.75" customHeight="1">
      <c r="A15" s="325"/>
      <c r="B15" s="326"/>
      <c r="C15" s="326"/>
      <c r="D15" s="326"/>
      <c r="E15" s="326"/>
      <c r="F15" s="326"/>
      <c r="G15" s="326"/>
      <c r="H15" s="326"/>
      <c r="I15" s="327"/>
    </row>
    <row r="16" spans="1:14" ht="15.75" customHeight="1">
      <c r="A16" s="325"/>
      <c r="B16" s="326"/>
      <c r="C16" s="326"/>
      <c r="D16" s="326"/>
      <c r="E16" s="326"/>
      <c r="F16" s="326"/>
      <c r="G16" s="326"/>
      <c r="H16" s="326"/>
      <c r="I16" s="327"/>
    </row>
    <row r="17" spans="1:14" ht="15.75" customHeight="1">
      <c r="A17" s="325"/>
      <c r="B17" s="326"/>
      <c r="C17" s="326"/>
      <c r="D17" s="326"/>
      <c r="E17" s="326"/>
      <c r="F17" s="326"/>
      <c r="G17" s="326"/>
      <c r="H17" s="326"/>
      <c r="I17" s="327"/>
    </row>
    <row r="18" spans="1:14">
      <c r="A18" s="325"/>
      <c r="B18" s="326"/>
      <c r="C18" s="326"/>
      <c r="D18" s="326"/>
      <c r="E18" s="326"/>
      <c r="F18" s="326"/>
      <c r="G18" s="326"/>
      <c r="H18" s="326"/>
      <c r="I18" s="327"/>
    </row>
    <row r="19" spans="1:14">
      <c r="A19" s="325"/>
      <c r="B19" s="326"/>
      <c r="C19" s="326"/>
      <c r="D19" s="326"/>
      <c r="E19" s="326"/>
      <c r="F19" s="326"/>
      <c r="G19" s="326"/>
      <c r="H19" s="326"/>
      <c r="I19" s="327"/>
    </row>
    <row r="20" spans="1:14">
      <c r="A20" s="325"/>
      <c r="B20" s="326"/>
      <c r="C20" s="326"/>
      <c r="D20" s="326"/>
      <c r="E20" s="326"/>
      <c r="F20" s="326"/>
      <c r="G20" s="326"/>
      <c r="H20" s="326"/>
      <c r="I20" s="327"/>
    </row>
    <row r="21" spans="1:14">
      <c r="A21" s="325"/>
      <c r="B21" s="326"/>
      <c r="C21" s="326"/>
      <c r="D21" s="326"/>
      <c r="E21" s="326"/>
      <c r="F21" s="326"/>
      <c r="G21" s="326"/>
      <c r="H21" s="326"/>
      <c r="I21" s="327"/>
    </row>
    <row r="22" spans="1:14" ht="15.6" customHeight="1">
      <c r="A22" s="325"/>
      <c r="B22" s="326"/>
      <c r="C22" s="326"/>
      <c r="D22" s="326"/>
      <c r="E22" s="326"/>
      <c r="F22" s="326"/>
      <c r="G22" s="326"/>
      <c r="H22" s="326"/>
      <c r="I22" s="327"/>
      <c r="K22" s="137"/>
      <c r="L22" s="137"/>
      <c r="M22" s="137"/>
      <c r="N22" s="137"/>
    </row>
    <row r="23" spans="1:14">
      <c r="A23" s="325"/>
      <c r="B23" s="326"/>
      <c r="C23" s="326"/>
      <c r="D23" s="326"/>
      <c r="E23" s="326"/>
      <c r="F23" s="326"/>
      <c r="G23" s="326"/>
      <c r="H23" s="326"/>
      <c r="I23" s="327"/>
      <c r="K23" s="137"/>
      <c r="L23" s="137"/>
      <c r="M23" s="137"/>
      <c r="N23" s="137"/>
    </row>
    <row r="24" spans="1:14">
      <c r="A24" s="325"/>
      <c r="B24" s="326"/>
      <c r="C24" s="326"/>
      <c r="D24" s="326"/>
      <c r="E24" s="326"/>
      <c r="F24" s="326"/>
      <c r="G24" s="326"/>
      <c r="H24" s="326"/>
      <c r="I24" s="327"/>
      <c r="K24" s="137"/>
      <c r="L24" s="137"/>
      <c r="M24" s="137"/>
      <c r="N24" s="137"/>
    </row>
    <row r="25" spans="1:14">
      <c r="A25" s="325"/>
      <c r="B25" s="326"/>
      <c r="C25" s="326"/>
      <c r="D25" s="326"/>
      <c r="E25" s="326"/>
      <c r="F25" s="326"/>
      <c r="G25" s="326"/>
      <c r="H25" s="326"/>
      <c r="I25" s="327"/>
      <c r="K25" s="137"/>
      <c r="L25" s="137"/>
      <c r="M25" s="137"/>
      <c r="N25" s="137"/>
    </row>
    <row r="26" spans="1:14">
      <c r="A26" s="325"/>
      <c r="B26" s="326"/>
      <c r="C26" s="326"/>
      <c r="D26" s="326"/>
      <c r="E26" s="326"/>
      <c r="F26" s="326"/>
      <c r="G26" s="326"/>
      <c r="H26" s="326"/>
      <c r="I26" s="327"/>
      <c r="K26" s="137"/>
      <c r="L26" s="137"/>
      <c r="M26" s="137"/>
      <c r="N26" s="137"/>
    </row>
    <row r="27" spans="1:14">
      <c r="A27" s="328"/>
      <c r="B27" s="329"/>
      <c r="C27" s="329"/>
      <c r="D27" s="329"/>
      <c r="E27" s="329"/>
      <c r="F27" s="329"/>
      <c r="G27" s="329"/>
      <c r="H27" s="329"/>
      <c r="I27" s="330"/>
      <c r="K27" s="137"/>
      <c r="L27" s="137"/>
      <c r="M27" s="137"/>
      <c r="N27" s="137"/>
    </row>
    <row r="28" spans="1:14">
      <c r="K28" s="137"/>
      <c r="L28" s="137"/>
      <c r="M28" s="137"/>
      <c r="N28" s="137"/>
    </row>
    <row r="29" spans="1:14" ht="15.75">
      <c r="A29" s="90" t="s">
        <v>184</v>
      </c>
      <c r="B29" s="91"/>
      <c r="C29" s="91"/>
      <c r="D29" s="91"/>
      <c r="E29" s="91"/>
      <c r="F29" s="91"/>
      <c r="G29" s="91"/>
      <c r="H29" s="91"/>
      <c r="I29" s="92"/>
      <c r="K29" s="358"/>
      <c r="L29" s="358"/>
      <c r="M29" s="358"/>
      <c r="N29" s="137"/>
    </row>
    <row r="30" spans="1:14">
      <c r="A30" s="93"/>
      <c r="B30" s="94"/>
      <c r="C30" s="94"/>
      <c r="D30" s="94"/>
      <c r="E30" s="94"/>
      <c r="F30" s="94"/>
      <c r="G30" s="94"/>
      <c r="H30" s="94"/>
      <c r="I30" s="95"/>
      <c r="K30" s="137"/>
      <c r="L30" s="137"/>
      <c r="M30" s="137"/>
      <c r="N30" s="137"/>
    </row>
    <row r="31" spans="1:14">
      <c r="A31" s="322" t="s">
        <v>457</v>
      </c>
      <c r="B31" s="331"/>
      <c r="C31" s="331"/>
      <c r="D31" s="331"/>
      <c r="E31" s="331"/>
      <c r="F31" s="331"/>
      <c r="G31" s="331"/>
      <c r="H31" s="331"/>
      <c r="I31" s="332"/>
      <c r="K31" s="339" t="s">
        <v>306</v>
      </c>
      <c r="L31" s="339"/>
      <c r="M31" s="339"/>
      <c r="N31" s="339"/>
    </row>
    <row r="32" spans="1:14">
      <c r="A32" s="333"/>
      <c r="B32" s="334"/>
      <c r="C32" s="334"/>
      <c r="D32" s="334"/>
      <c r="E32" s="334"/>
      <c r="F32" s="334"/>
      <c r="G32" s="334"/>
      <c r="H32" s="334"/>
      <c r="I32" s="335"/>
      <c r="K32" s="339"/>
      <c r="L32" s="339"/>
      <c r="M32" s="339"/>
      <c r="N32" s="339"/>
    </row>
    <row r="33" spans="1:14">
      <c r="A33" s="333"/>
      <c r="B33" s="334"/>
      <c r="C33" s="334"/>
      <c r="D33" s="334"/>
      <c r="E33" s="334"/>
      <c r="F33" s="334"/>
      <c r="G33" s="334"/>
      <c r="H33" s="334"/>
      <c r="I33" s="335"/>
      <c r="K33" s="339"/>
      <c r="L33" s="339"/>
      <c r="M33" s="339"/>
      <c r="N33" s="339"/>
    </row>
    <row r="34" spans="1:14">
      <c r="A34" s="333"/>
      <c r="B34" s="334"/>
      <c r="C34" s="334"/>
      <c r="D34" s="334"/>
      <c r="E34" s="334"/>
      <c r="F34" s="334"/>
      <c r="G34" s="334"/>
      <c r="H34" s="334"/>
      <c r="I34" s="335"/>
      <c r="K34" s="339"/>
      <c r="L34" s="339"/>
      <c r="M34" s="339"/>
      <c r="N34" s="339"/>
    </row>
    <row r="35" spans="1:14">
      <c r="A35" s="333"/>
      <c r="B35" s="334"/>
      <c r="C35" s="334"/>
      <c r="D35" s="334"/>
      <c r="E35" s="334"/>
      <c r="F35" s="334"/>
      <c r="G35" s="334"/>
      <c r="H35" s="334"/>
      <c r="I35" s="335"/>
      <c r="K35" s="339"/>
      <c r="L35" s="339"/>
      <c r="M35" s="339"/>
      <c r="N35" s="339"/>
    </row>
    <row r="36" spans="1:14">
      <c r="A36" s="333"/>
      <c r="B36" s="334"/>
      <c r="C36" s="334"/>
      <c r="D36" s="334"/>
      <c r="E36" s="334"/>
      <c r="F36" s="334"/>
      <c r="G36" s="334"/>
      <c r="H36" s="334"/>
      <c r="I36" s="335"/>
      <c r="K36" s="339"/>
      <c r="L36" s="339"/>
      <c r="M36" s="339"/>
      <c r="N36" s="339"/>
    </row>
    <row r="37" spans="1:14">
      <c r="A37" s="333"/>
      <c r="B37" s="334"/>
      <c r="C37" s="334"/>
      <c r="D37" s="334"/>
      <c r="E37" s="334"/>
      <c r="F37" s="334"/>
      <c r="G37" s="334"/>
      <c r="H37" s="334"/>
      <c r="I37" s="335"/>
      <c r="K37" s="339"/>
      <c r="L37" s="339"/>
      <c r="M37" s="339"/>
      <c r="N37" s="339"/>
    </row>
    <row r="38" spans="1:14" ht="14.25" customHeight="1">
      <c r="A38" s="333"/>
      <c r="B38" s="334"/>
      <c r="C38" s="334"/>
      <c r="D38" s="334"/>
      <c r="E38" s="334"/>
      <c r="F38" s="334"/>
      <c r="G38" s="334"/>
      <c r="H38" s="334"/>
      <c r="I38" s="335"/>
      <c r="K38" s="339"/>
      <c r="L38" s="339"/>
      <c r="M38" s="339"/>
      <c r="N38" s="339"/>
    </row>
    <row r="39" spans="1:14">
      <c r="A39" s="333"/>
      <c r="B39" s="334"/>
      <c r="C39" s="334"/>
      <c r="D39" s="334"/>
      <c r="E39" s="334"/>
      <c r="F39" s="334"/>
      <c r="G39" s="334"/>
      <c r="H39" s="334"/>
      <c r="I39" s="335"/>
      <c r="K39" s="339"/>
      <c r="L39" s="339"/>
      <c r="M39" s="339"/>
      <c r="N39" s="339"/>
    </row>
    <row r="40" spans="1:14">
      <c r="A40" s="333"/>
      <c r="B40" s="334"/>
      <c r="C40" s="334"/>
      <c r="D40" s="334"/>
      <c r="E40" s="334"/>
      <c r="F40" s="334"/>
      <c r="G40" s="334"/>
      <c r="H40" s="334"/>
      <c r="I40" s="335"/>
      <c r="K40" s="339"/>
      <c r="L40" s="339"/>
      <c r="M40" s="339"/>
      <c r="N40" s="339"/>
    </row>
    <row r="41" spans="1:14">
      <c r="A41" s="333"/>
      <c r="B41" s="334"/>
      <c r="C41" s="334"/>
      <c r="D41" s="334"/>
      <c r="E41" s="334"/>
      <c r="F41" s="334"/>
      <c r="G41" s="334"/>
      <c r="H41" s="334"/>
      <c r="I41" s="335"/>
    </row>
    <row r="42" spans="1:14">
      <c r="A42" s="333"/>
      <c r="B42" s="334"/>
      <c r="C42" s="334"/>
      <c r="D42" s="334"/>
      <c r="E42" s="334"/>
      <c r="F42" s="334"/>
      <c r="G42" s="334"/>
      <c r="H42" s="334"/>
      <c r="I42" s="335"/>
    </row>
    <row r="43" spans="1:14">
      <c r="A43" s="333"/>
      <c r="B43" s="334"/>
      <c r="C43" s="334"/>
      <c r="D43" s="334"/>
      <c r="E43" s="334"/>
      <c r="F43" s="334"/>
      <c r="G43" s="334"/>
      <c r="H43" s="334"/>
      <c r="I43" s="335"/>
    </row>
    <row r="44" spans="1:14">
      <c r="A44" s="333"/>
      <c r="B44" s="334"/>
      <c r="C44" s="334"/>
      <c r="D44" s="334"/>
      <c r="E44" s="334"/>
      <c r="F44" s="334"/>
      <c r="G44" s="334"/>
      <c r="H44" s="334"/>
      <c r="I44" s="335"/>
    </row>
    <row r="45" spans="1:14">
      <c r="A45" s="333"/>
      <c r="B45" s="334"/>
      <c r="C45" s="334"/>
      <c r="D45" s="334"/>
      <c r="E45" s="334"/>
      <c r="F45" s="334"/>
      <c r="G45" s="334"/>
      <c r="H45" s="334"/>
      <c r="I45" s="335"/>
    </row>
    <row r="46" spans="1:14">
      <c r="A46" s="333"/>
      <c r="B46" s="334"/>
      <c r="C46" s="334"/>
      <c r="D46" s="334"/>
      <c r="E46" s="334"/>
      <c r="F46" s="334"/>
      <c r="G46" s="334"/>
      <c r="H46" s="334"/>
      <c r="I46" s="335"/>
    </row>
    <row r="47" spans="1:14">
      <c r="A47" s="333"/>
      <c r="B47" s="334"/>
      <c r="C47" s="334"/>
      <c r="D47" s="334"/>
      <c r="E47" s="334"/>
      <c r="F47" s="334"/>
      <c r="G47" s="334"/>
      <c r="H47" s="334"/>
      <c r="I47" s="335"/>
    </row>
    <row r="48" spans="1:14">
      <c r="A48" s="333"/>
      <c r="B48" s="334"/>
      <c r="C48" s="334"/>
      <c r="D48" s="334"/>
      <c r="E48" s="334"/>
      <c r="F48" s="334"/>
      <c r="G48" s="334"/>
      <c r="H48" s="334"/>
      <c r="I48" s="335"/>
    </row>
    <row r="49" spans="1:9">
      <c r="A49" s="333"/>
      <c r="B49" s="334"/>
      <c r="C49" s="334"/>
      <c r="D49" s="334"/>
      <c r="E49" s="334"/>
      <c r="F49" s="334"/>
      <c r="G49" s="334"/>
      <c r="H49" s="334"/>
      <c r="I49" s="335"/>
    </row>
    <row r="50" spans="1:9">
      <c r="A50" s="333"/>
      <c r="B50" s="334"/>
      <c r="C50" s="334"/>
      <c r="D50" s="334"/>
      <c r="E50" s="334"/>
      <c r="F50" s="334"/>
      <c r="G50" s="334"/>
      <c r="H50" s="334"/>
      <c r="I50" s="335"/>
    </row>
    <row r="51" spans="1:9">
      <c r="A51" s="333"/>
      <c r="B51" s="334"/>
      <c r="C51" s="334"/>
      <c r="D51" s="334"/>
      <c r="E51" s="334"/>
      <c r="F51" s="334"/>
      <c r="G51" s="334"/>
      <c r="H51" s="334"/>
      <c r="I51" s="335"/>
    </row>
    <row r="52" spans="1:9">
      <c r="A52" s="336"/>
      <c r="B52" s="337"/>
      <c r="C52" s="337"/>
      <c r="D52" s="337"/>
      <c r="E52" s="337"/>
      <c r="F52" s="337"/>
      <c r="G52" s="337"/>
      <c r="H52" s="337"/>
      <c r="I52" s="338"/>
    </row>
    <row r="54" spans="1:9">
      <c r="B54" s="564"/>
      <c r="C54" s="564"/>
      <c r="D54" s="564"/>
    </row>
    <row r="55" spans="1:9" ht="15.75" thickBot="1">
      <c r="A55" s="143" t="s">
        <v>464</v>
      </c>
      <c r="B55" s="569"/>
      <c r="C55" s="569"/>
      <c r="D55" s="569"/>
      <c r="F55" s="143" t="s">
        <v>4</v>
      </c>
      <c r="G55" s="341">
        <v>44263</v>
      </c>
      <c r="H55" s="340"/>
    </row>
    <row r="66" spans="6:6">
      <c r="F66" s="3"/>
    </row>
  </sheetData>
  <mergeCells count="7">
    <mergeCell ref="B55:D55"/>
    <mergeCell ref="G55:H55"/>
    <mergeCell ref="A5:I27"/>
    <mergeCell ref="A31:I52"/>
    <mergeCell ref="K5:N14"/>
    <mergeCell ref="K31:N40"/>
    <mergeCell ref="K29:M29"/>
  </mergeCells>
  <pageMargins left="0.7" right="0.7" top="0.75" bottom="0.75" header="0.3" footer="0.3"/>
  <pageSetup paperSize="9" scale="87" orientation="portrait" r:id="rId1"/>
  <headerFooter scaleWithDoc="0">
    <oddFooter>&amp;C&amp;"Arial,Regular"Page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K63"/>
  <sheetViews>
    <sheetView showGridLines="0" zoomScaleNormal="100" workbookViewId="0">
      <selection activeCell="N52" sqref="N52"/>
    </sheetView>
  </sheetViews>
  <sheetFormatPr defaultColWidth="9.42578125" defaultRowHeight="15"/>
  <cols>
    <col min="1" max="3" width="9.42578125" style="2"/>
    <col min="4" max="4" width="10.42578125" style="2" customWidth="1"/>
    <col min="5" max="7" width="9.42578125" style="2"/>
    <col min="8" max="8" width="14" style="2" customWidth="1"/>
    <col min="9" max="10" width="9.42578125" style="2"/>
    <col min="11" max="11" width="5" style="2" customWidth="1"/>
    <col min="12" max="16384" width="9.42578125" style="2"/>
  </cols>
  <sheetData>
    <row r="1" spans="1:10" ht="15.75">
      <c r="A1" s="65">
        <f>+'Cover Page'!C39</f>
        <v>2020</v>
      </c>
      <c r="B1" s="66" t="s">
        <v>77</v>
      </c>
      <c r="C1" s="66"/>
      <c r="D1" s="66"/>
      <c r="E1" s="66"/>
      <c r="F1" s="66"/>
      <c r="G1" s="66"/>
      <c r="H1" s="66"/>
      <c r="I1" s="66"/>
      <c r="J1" s="66"/>
    </row>
    <row r="2" spans="1:10" ht="8.25" customHeight="1"/>
    <row r="3" spans="1:10" s="3" customFormat="1" ht="14.25">
      <c r="A3" s="405" t="str">
        <f>+'Cover Page'!B31</f>
        <v>Permit No. P0446/14A/V1</v>
      </c>
      <c r="B3" s="405"/>
      <c r="C3" s="405"/>
      <c r="D3" s="405"/>
      <c r="E3" s="405"/>
      <c r="F3" s="3" t="s">
        <v>78</v>
      </c>
      <c r="G3" s="406">
        <f>+'Cover Page'!B37:I37</f>
        <v>0</v>
      </c>
      <c r="H3" s="406"/>
      <c r="I3" s="406"/>
    </row>
    <row r="4" spans="1:10" s="3" customFormat="1" ht="14.25">
      <c r="A4" s="3" t="s">
        <v>79</v>
      </c>
      <c r="B4" s="405" t="str">
        <f>+'Cover Page'!B33:I33</f>
        <v>Full Circle Generation Ltd</v>
      </c>
      <c r="C4" s="405"/>
      <c r="D4" s="405"/>
      <c r="E4" s="405"/>
      <c r="F4" s="3" t="s">
        <v>80</v>
      </c>
      <c r="G4" s="3" t="s">
        <v>81</v>
      </c>
    </row>
    <row r="5" spans="1:10" s="3" customFormat="1" ht="6.75" customHeight="1"/>
    <row r="6" spans="1:10" s="3" customFormat="1" ht="15.75" customHeight="1">
      <c r="A6" s="3" t="s">
        <v>82</v>
      </c>
      <c r="D6" s="407">
        <v>43831</v>
      </c>
      <c r="E6" s="407"/>
      <c r="F6" s="67" t="s">
        <v>83</v>
      </c>
      <c r="G6" s="407">
        <v>44196</v>
      </c>
      <c r="H6" s="407"/>
    </row>
    <row r="7" spans="1:10" s="3" customFormat="1" ht="7.5" customHeight="1"/>
    <row r="8" spans="1:10" s="3" customFormat="1" ht="15.75">
      <c r="A8" s="11">
        <f>+A1</f>
        <v>2020</v>
      </c>
      <c r="B8" s="66" t="s">
        <v>84</v>
      </c>
      <c r="C8"/>
      <c r="D8"/>
      <c r="E8"/>
      <c r="F8"/>
      <c r="G8"/>
    </row>
    <row r="9" spans="1:10" s="3" customFormat="1" ht="28.5" customHeight="1">
      <c r="A9" s="408" t="s">
        <v>85</v>
      </c>
      <c r="B9" s="408"/>
      <c r="C9" s="408" t="s">
        <v>86</v>
      </c>
      <c r="D9" s="408"/>
      <c r="E9" s="408" t="s">
        <v>87</v>
      </c>
      <c r="F9" s="408"/>
      <c r="G9" s="408" t="s">
        <v>88</v>
      </c>
      <c r="H9" s="408"/>
      <c r="I9" s="408" t="s">
        <v>89</v>
      </c>
      <c r="J9" s="408"/>
    </row>
    <row r="10" spans="1:10" s="3" customFormat="1" ht="14.25" customHeight="1">
      <c r="A10" s="359" t="s">
        <v>90</v>
      </c>
      <c r="B10" s="359"/>
      <c r="C10" s="359"/>
      <c r="D10" s="359"/>
      <c r="E10" s="359"/>
      <c r="F10" s="359"/>
      <c r="G10" s="359"/>
      <c r="H10" s="359"/>
      <c r="I10" s="359"/>
      <c r="J10" s="359"/>
    </row>
    <row r="11" spans="1:10" s="3" customFormat="1" ht="14.25" customHeight="1">
      <c r="A11" s="395" t="s">
        <v>91</v>
      </c>
      <c r="B11" s="395"/>
      <c r="C11" s="396" t="s">
        <v>458</v>
      </c>
      <c r="D11" s="390"/>
      <c r="E11" s="391"/>
      <c r="F11" s="391"/>
      <c r="G11" s="391">
        <v>3142.6</v>
      </c>
      <c r="H11" s="391"/>
      <c r="I11" s="402">
        <f>IF((E11+G11)&gt;0,(E11+G11)/'Operational Data'!$G$18, "-")</f>
        <v>4.1136383092744963E-2</v>
      </c>
      <c r="J11" s="402"/>
    </row>
    <row r="12" spans="1:10" s="3" customFormat="1" ht="14.25" customHeight="1">
      <c r="A12" s="395" t="s">
        <v>92</v>
      </c>
      <c r="B12" s="395"/>
      <c r="C12" s="396"/>
      <c r="D12" s="390"/>
      <c r="E12" s="391"/>
      <c r="F12" s="391"/>
      <c r="G12" s="391"/>
      <c r="H12" s="391"/>
      <c r="I12" s="402" t="str">
        <f>IF((E12+G12)&gt;0,(E12+G12)/'Operational Data'!$G$18, "-")</f>
        <v>-</v>
      </c>
      <c r="J12" s="402"/>
    </row>
    <row r="13" spans="1:10" s="3" customFormat="1" ht="14.25" customHeight="1">
      <c r="A13" s="401" t="s">
        <v>379</v>
      </c>
      <c r="B13" s="395"/>
      <c r="C13" s="396" t="s">
        <v>459</v>
      </c>
      <c r="D13" s="390"/>
      <c r="E13" s="391">
        <f>'Operational Data'!G37</f>
        <v>2093.54</v>
      </c>
      <c r="F13" s="391"/>
      <c r="G13" s="391"/>
      <c r="H13" s="391"/>
      <c r="I13" s="402">
        <f>IF((E13+G13)&gt;0,(E13+G13)/'Operational Data'!$G$18, "-")</f>
        <v>2.7404271450386715E-2</v>
      </c>
      <c r="J13" s="402"/>
    </row>
    <row r="14" spans="1:10" s="3" customFormat="1" ht="14.25" customHeight="1">
      <c r="A14" s="401" t="s">
        <v>380</v>
      </c>
      <c r="B14" s="395"/>
      <c r="C14" s="396" t="s">
        <v>458</v>
      </c>
      <c r="D14" s="390"/>
      <c r="E14" s="391">
        <f>'Operational Data'!G36</f>
        <v>434.851</v>
      </c>
      <c r="F14" s="391"/>
      <c r="G14" s="391"/>
      <c r="H14" s="391"/>
      <c r="I14" s="402">
        <f>IF((E14+G14)&gt;0,(E14+G14)/'Operational Data'!$G$18, "-")</f>
        <v>5.6921648712095841E-3</v>
      </c>
      <c r="J14" s="402"/>
    </row>
    <row r="15" spans="1:10" s="3" customFormat="1" ht="14.25" customHeight="1">
      <c r="A15" s="401" t="s">
        <v>384</v>
      </c>
      <c r="B15" s="395"/>
      <c r="C15" s="396" t="s">
        <v>460</v>
      </c>
      <c r="D15" s="390"/>
      <c r="E15" s="391">
        <f>'Operational Data'!G38</f>
        <v>21.78</v>
      </c>
      <c r="F15" s="391"/>
      <c r="G15" s="391"/>
      <c r="H15" s="391"/>
      <c r="I15" s="402">
        <f>IF((E15+G15)&gt;0,(E15+G15)/'Operational Data'!$G$18, "-")</f>
        <v>2.8509846107044654E-4</v>
      </c>
      <c r="J15" s="402"/>
    </row>
    <row r="16" spans="1:10" s="3" customFormat="1" ht="14.25" customHeight="1">
      <c r="A16" s="403" t="s">
        <v>93</v>
      </c>
      <c r="B16" s="403"/>
      <c r="C16" s="403"/>
      <c r="D16" s="403"/>
      <c r="E16" s="404">
        <f>SUM(E11:F15)</f>
        <v>2550.1710000000003</v>
      </c>
      <c r="F16" s="404"/>
      <c r="G16" s="404">
        <f>SUM(G11:H14)</f>
        <v>3142.6</v>
      </c>
      <c r="H16" s="404"/>
      <c r="I16" s="402">
        <f>IF((E16+G16)&gt;0,(E16+G16)/'Operational Data'!$G$18, "-")</f>
        <v>7.4517917875411718E-2</v>
      </c>
      <c r="J16" s="402"/>
    </row>
    <row r="17" spans="1:11" s="3" customFormat="1" ht="14.25" customHeight="1">
      <c r="A17" s="380"/>
      <c r="B17" s="364"/>
      <c r="C17" s="364"/>
      <c r="D17" s="364"/>
      <c r="E17" s="397"/>
      <c r="F17" s="397"/>
      <c r="G17" s="397"/>
      <c r="H17" s="397"/>
      <c r="I17" s="398"/>
      <c r="J17" s="399"/>
    </row>
    <row r="18" spans="1:11" s="3" customFormat="1" ht="14.25" customHeight="1">
      <c r="A18" s="400" t="s">
        <v>94</v>
      </c>
      <c r="B18" s="400"/>
      <c r="C18" s="400"/>
      <c r="D18" s="400"/>
      <c r="E18" s="400"/>
      <c r="F18" s="400"/>
      <c r="G18" s="400"/>
      <c r="H18" s="400"/>
      <c r="I18" s="400"/>
      <c r="J18" s="400"/>
    </row>
    <row r="19" spans="1:11" ht="14.25" customHeight="1">
      <c r="A19" s="359" t="s">
        <v>92</v>
      </c>
      <c r="B19" s="359"/>
      <c r="C19" s="396" t="s">
        <v>461</v>
      </c>
      <c r="D19" s="390"/>
      <c r="E19" s="391"/>
      <c r="F19" s="391"/>
      <c r="G19" s="391">
        <v>8641.7999999999993</v>
      </c>
      <c r="H19" s="391"/>
      <c r="I19" s="392">
        <f>IF((E19+G19)&gt;0,(E19+G19)/'Operational Data'!$G$18, "-")</f>
        <v>0.11312047203299287</v>
      </c>
      <c r="J19" s="392"/>
    </row>
    <row r="20" spans="1:11" s="3" customFormat="1" ht="14.25" customHeight="1">
      <c r="A20" s="359" t="s">
        <v>95</v>
      </c>
      <c r="B20" s="359"/>
      <c r="C20" s="390"/>
      <c r="D20" s="390"/>
      <c r="E20" s="391"/>
      <c r="F20" s="391"/>
      <c r="G20" s="391"/>
      <c r="H20" s="391"/>
      <c r="I20" s="392" t="str">
        <f>IF((E20+G20)&gt;0,(E20+G20)/'Operational Data'!$G$18, "-")</f>
        <v>-</v>
      </c>
      <c r="J20" s="392"/>
    </row>
    <row r="21" spans="1:11" s="3" customFormat="1" ht="14.25" customHeight="1">
      <c r="A21" s="395" t="s">
        <v>96</v>
      </c>
      <c r="B21" s="395"/>
      <c r="C21" s="396" t="s">
        <v>412</v>
      </c>
      <c r="D21" s="390"/>
      <c r="E21" s="391">
        <f>'Operational Data'!G41*2/3</f>
        <v>28084.666666666668</v>
      </c>
      <c r="F21" s="391"/>
      <c r="G21" s="391"/>
      <c r="H21" s="391"/>
      <c r="I21" s="392">
        <f>IF((E21+G21)&gt;0,(E21+G21)/'Operational Data'!$G$18, "-")</f>
        <v>0.36762604436837165</v>
      </c>
      <c r="J21" s="392"/>
      <c r="K21" s="220"/>
    </row>
    <row r="22" spans="1:11" s="3" customFormat="1" ht="14.25" customHeight="1">
      <c r="A22" s="389"/>
      <c r="B22" s="389"/>
      <c r="C22" s="390"/>
      <c r="D22" s="390"/>
      <c r="E22" s="391"/>
      <c r="F22" s="391"/>
      <c r="G22" s="391"/>
      <c r="H22" s="391"/>
      <c r="I22" s="392" t="str">
        <f>IF((E22+G22)&gt;0,(E22+G22)/'Operational Data'!$G$18, "-")</f>
        <v>-</v>
      </c>
      <c r="J22" s="392"/>
    </row>
    <row r="23" spans="1:11" s="3" customFormat="1" ht="14.25" customHeight="1">
      <c r="A23" s="389"/>
      <c r="B23" s="389"/>
      <c r="C23" s="390"/>
      <c r="D23" s="390"/>
      <c r="E23" s="391"/>
      <c r="F23" s="391"/>
      <c r="G23" s="391"/>
      <c r="H23" s="391"/>
      <c r="I23" s="392" t="str">
        <f>IF((E23+G23)&gt;0,(E23+G23)/'Operational Data'!$G$18, "-")</f>
        <v>-</v>
      </c>
      <c r="J23" s="392"/>
    </row>
    <row r="24" spans="1:11" s="3" customFormat="1" ht="14.25" customHeight="1">
      <c r="A24" s="393" t="s">
        <v>97</v>
      </c>
      <c r="B24" s="393"/>
      <c r="C24" s="393"/>
      <c r="D24" s="393"/>
      <c r="E24" s="394">
        <f>SUM(E19:F23)</f>
        <v>28084.666666666668</v>
      </c>
      <c r="F24" s="394"/>
      <c r="G24" s="394">
        <f>SUM(G19:H23)</f>
        <v>8641.7999999999993</v>
      </c>
      <c r="H24" s="394"/>
      <c r="I24" s="392">
        <f>IF((E24+G24)&gt;0,(E24+G24)/'Operational Data'!$G$18, "-")</f>
        <v>0.48074651640136451</v>
      </c>
      <c r="J24" s="392"/>
    </row>
    <row r="25" spans="1:11" s="3" customFormat="1" ht="14.25" customHeight="1">
      <c r="A25" s="386" t="s">
        <v>98</v>
      </c>
      <c r="B25" s="386"/>
      <c r="C25" s="386"/>
      <c r="D25" s="386"/>
      <c r="E25" s="387">
        <f>+E24+E16</f>
        <v>30634.837666666666</v>
      </c>
      <c r="F25" s="387"/>
      <c r="G25" s="387">
        <f>+G24+G16</f>
        <v>11784.4</v>
      </c>
      <c r="H25" s="387"/>
      <c r="I25" s="388">
        <f>IF((E25+G25)&gt;0,(E25+G25)/'Operational Data'!$G$18, "-")</f>
        <v>0.55526443427677619</v>
      </c>
      <c r="J25" s="388"/>
    </row>
    <row r="26" spans="1:11" s="3" customFormat="1" ht="8.25" customHeight="1">
      <c r="A26" s="72"/>
      <c r="B26"/>
      <c r="C26"/>
      <c r="D26"/>
      <c r="E26"/>
      <c r="F26"/>
      <c r="G26"/>
    </row>
    <row r="27" spans="1:11" s="3" customFormat="1" ht="14.25" customHeight="1">
      <c r="A27" s="360" t="s">
        <v>99</v>
      </c>
      <c r="B27" s="360"/>
      <c r="C27" s="360"/>
      <c r="D27" s="360"/>
      <c r="E27" s="360"/>
      <c r="F27" s="360"/>
      <c r="G27" s="360"/>
      <c r="H27" s="360"/>
      <c r="I27" s="360"/>
      <c r="J27" s="360"/>
    </row>
    <row r="28" spans="1:11" s="3" customFormat="1" ht="14.25" customHeight="1">
      <c r="A28" s="361"/>
      <c r="B28" s="361"/>
      <c r="C28" s="361"/>
      <c r="D28" s="361"/>
      <c r="E28" s="361"/>
      <c r="F28" s="361"/>
      <c r="G28" s="361"/>
      <c r="H28" s="361"/>
      <c r="I28" s="361"/>
      <c r="J28" s="361"/>
    </row>
    <row r="29" spans="1:11" s="3" customFormat="1" ht="14.25" customHeight="1">
      <c r="A29" s="361"/>
      <c r="B29" s="361"/>
      <c r="C29" s="361"/>
      <c r="D29" s="361"/>
      <c r="E29" s="361"/>
      <c r="F29" s="361"/>
      <c r="G29" s="361"/>
      <c r="H29" s="361"/>
      <c r="I29" s="361"/>
      <c r="J29" s="361"/>
    </row>
    <row r="30" spans="1:11" s="3" customFormat="1" ht="14.25" customHeight="1">
      <c r="A30" s="361"/>
      <c r="B30" s="361"/>
      <c r="C30" s="361"/>
      <c r="D30" s="361"/>
      <c r="E30" s="361"/>
      <c r="F30" s="361"/>
      <c r="G30" s="361"/>
      <c r="H30" s="361"/>
      <c r="I30" s="361"/>
      <c r="J30" s="361"/>
    </row>
    <row r="31" spans="1:11" s="3" customFormat="1" ht="14.25" customHeight="1">
      <c r="A31" s="72"/>
      <c r="B31"/>
      <c r="C31"/>
      <c r="D31"/>
      <c r="E31"/>
      <c r="F31"/>
      <c r="G31"/>
    </row>
    <row r="32" spans="1:11" s="3" customFormat="1" ht="14.25" customHeight="1">
      <c r="A32" s="1">
        <f>+A1</f>
        <v>2020</v>
      </c>
      <c r="B32" s="66" t="s">
        <v>100</v>
      </c>
      <c r="C32" s="66"/>
      <c r="D32" s="66"/>
      <c r="E32" s="66"/>
      <c r="F32" s="66"/>
    </row>
    <row r="33" spans="1:11" s="3" customFormat="1" ht="24.75" customHeight="1">
      <c r="A33" s="381" t="s">
        <v>101</v>
      </c>
      <c r="B33" s="382"/>
      <c r="C33" s="382"/>
      <c r="D33" s="383"/>
      <c r="E33" s="73" t="s">
        <v>102</v>
      </c>
      <c r="F33" s="74"/>
      <c r="G33" s="75" t="s">
        <v>32</v>
      </c>
      <c r="H33" s="384" t="s">
        <v>103</v>
      </c>
      <c r="I33" s="385"/>
      <c r="J33" s="76" t="s">
        <v>32</v>
      </c>
    </row>
    <row r="34" spans="1:11" s="3" customFormat="1" ht="14.25" customHeight="1">
      <c r="A34" s="380" t="s">
        <v>63</v>
      </c>
      <c r="B34" s="364"/>
      <c r="C34" s="364"/>
      <c r="D34" s="365"/>
      <c r="E34" s="366">
        <f>+'Operational Data'!G41</f>
        <v>42127</v>
      </c>
      <c r="F34" s="367"/>
      <c r="G34" s="77" t="s">
        <v>64</v>
      </c>
      <c r="H34" s="368">
        <f>IF(E34&gt;0,E34/'Operational Data'!$G$18,"-")</f>
        <v>0.55143906655255748</v>
      </c>
      <c r="I34" s="369"/>
      <c r="J34" s="77" t="s">
        <v>104</v>
      </c>
    </row>
    <row r="35" spans="1:11" s="3" customFormat="1" ht="14.25" customHeight="1">
      <c r="A35" s="380" t="s">
        <v>105</v>
      </c>
      <c r="B35" s="364"/>
      <c r="C35" s="364"/>
      <c r="D35" s="365"/>
      <c r="E35" s="366">
        <f>+'Operational Data'!G42+'Operational Data'!G41</f>
        <v>42127</v>
      </c>
      <c r="F35" s="367"/>
      <c r="G35" s="77" t="s">
        <v>64</v>
      </c>
      <c r="H35" s="368">
        <f>IF(E35&gt;0,E35/'Operational Data'!$G$18,"-")</f>
        <v>0.55143906655255748</v>
      </c>
      <c r="I35" s="369"/>
      <c r="J35" s="77" t="s">
        <v>104</v>
      </c>
    </row>
    <row r="36" spans="1:11" s="3" customFormat="1" ht="14.25" customHeight="1">
      <c r="A36" s="377" t="s">
        <v>332</v>
      </c>
      <c r="B36" s="378"/>
      <c r="C36" s="378"/>
      <c r="D36" s="379"/>
      <c r="E36" s="366">
        <f>+'Operational Data'!G43+'Operational Data'!G44</f>
        <v>71684</v>
      </c>
      <c r="F36" s="367"/>
      <c r="G36" s="77" t="s">
        <v>106</v>
      </c>
      <c r="H36" s="368">
        <f>IF(E36&gt;0,E36/'Operational Data'!$G$18,"-")</f>
        <v>0.93833783670219872</v>
      </c>
      <c r="I36" s="369"/>
      <c r="J36" s="77" t="s">
        <v>107</v>
      </c>
    </row>
    <row r="37" spans="1:11" s="3" customFormat="1" ht="14.25" customHeight="1">
      <c r="A37" s="380" t="s">
        <v>66</v>
      </c>
      <c r="B37" s="364"/>
      <c r="C37" s="364"/>
      <c r="D37" s="365"/>
      <c r="E37" s="366">
        <f>+'Operational Data'!G45</f>
        <v>59500</v>
      </c>
      <c r="F37" s="367"/>
      <c r="G37" s="77" t="s">
        <v>106</v>
      </c>
      <c r="H37" s="368">
        <f>IF(E37&gt;0,E37/'Operational Data'!$G$18,"-")</f>
        <v>0.77885024948078829</v>
      </c>
      <c r="I37" s="369"/>
      <c r="J37" s="77" t="s">
        <v>107</v>
      </c>
    </row>
    <row r="38" spans="1:11" s="3" customFormat="1" ht="14.25" customHeight="1">
      <c r="A38" s="363" t="s">
        <v>413</v>
      </c>
      <c r="B38" s="364"/>
      <c r="C38" s="364"/>
      <c r="D38" s="365"/>
      <c r="E38" s="366">
        <f>+'Operational Data'!G46</f>
        <v>1158435</v>
      </c>
      <c r="F38" s="367"/>
      <c r="G38" s="77" t="s">
        <v>106</v>
      </c>
      <c r="H38" s="368">
        <f>IF(E38&gt;0,E38/'Operational Data'!$G$18,"-")</f>
        <v>15.163821659786167</v>
      </c>
      <c r="I38" s="369"/>
      <c r="J38" s="77" t="s">
        <v>107</v>
      </c>
    </row>
    <row r="39" spans="1:11" s="3" customFormat="1" ht="14.25" customHeight="1">
      <c r="A39" s="370"/>
      <c r="B39" s="371"/>
      <c r="C39" s="371"/>
      <c r="D39" s="372"/>
      <c r="E39" s="373"/>
      <c r="F39" s="374"/>
      <c r="G39" s="78"/>
      <c r="H39" s="375"/>
      <c r="I39" s="376"/>
      <c r="J39" s="78"/>
    </row>
    <row r="40" spans="1:11" s="3" customFormat="1" ht="14.25" customHeight="1">
      <c r="A40" s="360" t="s">
        <v>99</v>
      </c>
      <c r="B40" s="360"/>
      <c r="C40" s="360"/>
      <c r="D40" s="360"/>
      <c r="E40" s="360"/>
      <c r="F40" s="360"/>
      <c r="G40" s="360"/>
      <c r="H40" s="360"/>
      <c r="I40" s="360"/>
      <c r="J40" s="360"/>
    </row>
    <row r="41" spans="1:11" s="3" customFormat="1" ht="14.25" customHeight="1">
      <c r="A41" s="361"/>
      <c r="B41" s="361"/>
      <c r="C41" s="361"/>
      <c r="D41" s="361"/>
      <c r="E41" s="361"/>
      <c r="F41" s="361"/>
      <c r="G41" s="361"/>
      <c r="H41" s="361"/>
      <c r="I41" s="361"/>
      <c r="J41" s="361"/>
    </row>
    <row r="42" spans="1:11" s="3" customFormat="1" ht="14.25" customHeight="1">
      <c r="A42" s="361"/>
      <c r="B42" s="361"/>
      <c r="C42" s="361"/>
      <c r="D42" s="361"/>
      <c r="E42" s="361"/>
      <c r="F42" s="361"/>
      <c r="G42" s="361"/>
      <c r="H42" s="361"/>
      <c r="I42" s="361"/>
      <c r="J42" s="361"/>
    </row>
    <row r="43" spans="1:11" s="3" customFormat="1" ht="14.25" customHeight="1">
      <c r="A43" s="79"/>
      <c r="B43" s="79"/>
      <c r="C43" s="79"/>
      <c r="D43" s="79"/>
      <c r="E43" s="79"/>
      <c r="F43" s="79"/>
      <c r="G43" s="79"/>
      <c r="H43" s="79"/>
      <c r="I43" s="79"/>
      <c r="J43" s="79"/>
    </row>
    <row r="44" spans="1:11" s="3" customFormat="1" ht="14.25" customHeight="1">
      <c r="A44" s="66">
        <f>+A32</f>
        <v>2020</v>
      </c>
      <c r="B44" s="66" t="s">
        <v>108</v>
      </c>
      <c r="C44" s="66"/>
      <c r="D44" s="66"/>
      <c r="E44" s="66"/>
      <c r="F44" s="66"/>
      <c r="G44" s="2"/>
    </row>
    <row r="45" spans="1:11" ht="14.25" customHeight="1">
      <c r="A45" s="362" t="s">
        <v>109</v>
      </c>
      <c r="B45" s="362"/>
      <c r="C45" s="362" t="s">
        <v>298</v>
      </c>
      <c r="D45" s="362"/>
      <c r="E45" s="362"/>
      <c r="F45" s="362"/>
      <c r="G45" s="362"/>
      <c r="H45" s="362"/>
      <c r="I45" s="362"/>
      <c r="J45" s="362"/>
    </row>
    <row r="46" spans="1:11" ht="14.25" customHeight="1">
      <c r="A46" s="80"/>
      <c r="B46" s="80"/>
      <c r="C46" s="68" t="s">
        <v>110</v>
      </c>
      <c r="D46" s="68" t="s">
        <v>111</v>
      </c>
      <c r="E46" s="68" t="s">
        <v>112</v>
      </c>
      <c r="F46" s="68" t="s">
        <v>113</v>
      </c>
      <c r="G46" s="68" t="s">
        <v>114</v>
      </c>
      <c r="H46" s="68"/>
      <c r="I46" s="68" t="s">
        <v>115</v>
      </c>
      <c r="J46" s="68" t="s">
        <v>116</v>
      </c>
    </row>
    <row r="47" spans="1:11" ht="31.5" customHeight="1">
      <c r="A47" s="359" t="s">
        <v>183</v>
      </c>
      <c r="B47" s="359"/>
      <c r="C47" s="70">
        <f>'Operational Data'!G52</f>
        <v>4308.2</v>
      </c>
      <c r="D47" s="70">
        <f>'Operational Data'!G53</f>
        <v>4399.7000000000007</v>
      </c>
      <c r="E47" s="70">
        <f>'Operational Data'!G54</f>
        <v>4995.9000000000005</v>
      </c>
      <c r="F47" s="81"/>
      <c r="G47" s="81"/>
      <c r="H47" s="81"/>
      <c r="I47" s="81"/>
      <c r="J47" s="81"/>
      <c r="K47" s="219"/>
    </row>
    <row r="48" spans="1:11" ht="43.5" customHeight="1">
      <c r="A48" s="359" t="s">
        <v>117</v>
      </c>
      <c r="B48" s="359"/>
      <c r="C48" s="70"/>
      <c r="D48" s="70"/>
      <c r="E48" s="70"/>
      <c r="F48" s="81"/>
      <c r="G48" s="81"/>
      <c r="H48" s="81"/>
      <c r="I48" s="81"/>
      <c r="J48" s="81"/>
      <c r="K48" s="218"/>
    </row>
    <row r="49" spans="1:11" ht="42.75" customHeight="1">
      <c r="A49" s="359" t="s">
        <v>118</v>
      </c>
      <c r="B49" s="359"/>
      <c r="C49" s="70"/>
      <c r="D49" s="70"/>
      <c r="E49" s="70"/>
      <c r="F49" s="81"/>
      <c r="G49" s="81"/>
      <c r="H49" s="81"/>
      <c r="I49" s="81"/>
      <c r="J49" s="81"/>
      <c r="K49" s="218"/>
    </row>
    <row r="50" spans="1:11" ht="8.25" customHeight="1"/>
    <row r="51" spans="1:11">
      <c r="A51" s="360" t="s">
        <v>99</v>
      </c>
      <c r="B51" s="360"/>
      <c r="C51" s="360"/>
      <c r="D51" s="360"/>
      <c r="E51" s="360"/>
      <c r="F51" s="360"/>
      <c r="G51" s="360"/>
      <c r="H51" s="360"/>
      <c r="I51" s="360"/>
      <c r="J51" s="360"/>
    </row>
    <row r="52" spans="1:11">
      <c r="A52" s="361"/>
      <c r="B52" s="361"/>
      <c r="C52" s="361"/>
      <c r="D52" s="361"/>
      <c r="E52" s="361"/>
      <c r="F52" s="361"/>
      <c r="G52" s="361"/>
      <c r="H52" s="361"/>
      <c r="I52" s="361"/>
      <c r="J52" s="361"/>
    </row>
    <row r="53" spans="1:11">
      <c r="A53" s="361"/>
      <c r="B53" s="361"/>
      <c r="C53" s="361"/>
      <c r="D53" s="361"/>
      <c r="E53" s="361"/>
      <c r="F53" s="361"/>
      <c r="G53" s="361"/>
      <c r="H53" s="361"/>
      <c r="I53" s="361"/>
      <c r="J53" s="361"/>
    </row>
    <row r="54" spans="1:11">
      <c r="B54" s="564"/>
      <c r="C54" s="564"/>
      <c r="D54" s="564"/>
      <c r="E54" s="564"/>
    </row>
    <row r="55" spans="1:11">
      <c r="A55" s="3" t="s">
        <v>119</v>
      </c>
      <c r="B55" s="574"/>
      <c r="C55" s="574"/>
      <c r="D55" s="574"/>
      <c r="E55" s="574"/>
      <c r="F55" s="3"/>
      <c r="G55" s="3" t="s">
        <v>120</v>
      </c>
      <c r="H55" s="248">
        <v>44263</v>
      </c>
      <c r="I55" s="82"/>
    </row>
    <row r="63" spans="1:11">
      <c r="F63" s="3"/>
    </row>
  </sheetData>
  <mergeCells count="110">
    <mergeCell ref="A10:J10"/>
    <mergeCell ref="A11:B11"/>
    <mergeCell ref="C11:D11"/>
    <mergeCell ref="E11:F11"/>
    <mergeCell ref="G11:H11"/>
    <mergeCell ref="I11:J11"/>
    <mergeCell ref="A3:E3"/>
    <mergeCell ref="G3:I3"/>
    <mergeCell ref="B4:E4"/>
    <mergeCell ref="D6:E6"/>
    <mergeCell ref="G6:H6"/>
    <mergeCell ref="A9:B9"/>
    <mergeCell ref="C9:D9"/>
    <mergeCell ref="E9:F9"/>
    <mergeCell ref="G9:H9"/>
    <mergeCell ref="I9:J9"/>
    <mergeCell ref="A12:B12"/>
    <mergeCell ref="C12:D12"/>
    <mergeCell ref="E12:F12"/>
    <mergeCell ref="G12:H12"/>
    <mergeCell ref="I12:J12"/>
    <mergeCell ref="A13:B13"/>
    <mergeCell ref="C13:D13"/>
    <mergeCell ref="E13:F13"/>
    <mergeCell ref="G13:H13"/>
    <mergeCell ref="I13:J13"/>
    <mergeCell ref="A17:B17"/>
    <mergeCell ref="C17:D17"/>
    <mergeCell ref="E17:F17"/>
    <mergeCell ref="G17:H17"/>
    <mergeCell ref="I17:J17"/>
    <mergeCell ref="A18:J18"/>
    <mergeCell ref="A14:B14"/>
    <mergeCell ref="C14:D14"/>
    <mergeCell ref="E14:F14"/>
    <mergeCell ref="G14:H14"/>
    <mergeCell ref="I14:J14"/>
    <mergeCell ref="A16:D16"/>
    <mergeCell ref="E16:F16"/>
    <mergeCell ref="G16:H16"/>
    <mergeCell ref="I16:J16"/>
    <mergeCell ref="A15:B15"/>
    <mergeCell ref="C15:D15"/>
    <mergeCell ref="E15:F15"/>
    <mergeCell ref="G15:H15"/>
    <mergeCell ref="I15:J15"/>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D24"/>
    <mergeCell ref="E24:F24"/>
    <mergeCell ref="G24:H24"/>
    <mergeCell ref="I24:J24"/>
    <mergeCell ref="A33:D33"/>
    <mergeCell ref="H33:I33"/>
    <mergeCell ref="A34:D34"/>
    <mergeCell ref="E34:F34"/>
    <mergeCell ref="H34:I34"/>
    <mergeCell ref="A35:D35"/>
    <mergeCell ref="E35:F35"/>
    <mergeCell ref="H35:I35"/>
    <mergeCell ref="A25:D25"/>
    <mergeCell ref="E25:F25"/>
    <mergeCell ref="G25:H25"/>
    <mergeCell ref="I25:J25"/>
    <mergeCell ref="A27:J27"/>
    <mergeCell ref="A28:J30"/>
    <mergeCell ref="A38:D38"/>
    <mergeCell ref="E38:F38"/>
    <mergeCell ref="H38:I38"/>
    <mergeCell ref="A39:D39"/>
    <mergeCell ref="E39:F39"/>
    <mergeCell ref="H39:I39"/>
    <mergeCell ref="A36:D36"/>
    <mergeCell ref="E36:F36"/>
    <mergeCell ref="H36:I36"/>
    <mergeCell ref="A37:D37"/>
    <mergeCell ref="E37:F37"/>
    <mergeCell ref="H37:I37"/>
    <mergeCell ref="A49:B49"/>
    <mergeCell ref="A51:J51"/>
    <mergeCell ref="A52:J53"/>
    <mergeCell ref="A40:J40"/>
    <mergeCell ref="A41:J42"/>
    <mergeCell ref="A45:B45"/>
    <mergeCell ref="C45:J45"/>
    <mergeCell ref="A47:B47"/>
    <mergeCell ref="A48:B48"/>
  </mergeCells>
  <pageMargins left="0.7" right="0.7" top="0.75" bottom="0.75" header="0.3" footer="0.3"/>
  <pageSetup paperSize="9" scale="87" orientation="portrait" r:id="rId1"/>
  <headerFooter scaleWithDoc="0">
    <oddFooter>&amp;C&amp;"Arial,Regular"Page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J64"/>
  <sheetViews>
    <sheetView showGridLines="0" zoomScaleNormal="100" workbookViewId="0">
      <selection activeCell="M36" sqref="M36"/>
    </sheetView>
  </sheetViews>
  <sheetFormatPr defaultColWidth="9.42578125" defaultRowHeight="15"/>
  <cols>
    <col min="1" max="1" width="9.42578125" style="2" bestFit="1" customWidth="1"/>
    <col min="2" max="9" width="9.42578125" style="2"/>
    <col min="10" max="10" width="6" style="2" customWidth="1"/>
    <col min="11" max="16384" width="9.42578125" style="2"/>
  </cols>
  <sheetData>
    <row r="1" spans="1:10" ht="15.75">
      <c r="A1" s="65">
        <f>+'Cover Page'!C39</f>
        <v>2020</v>
      </c>
      <c r="B1" s="66" t="s">
        <v>121</v>
      </c>
      <c r="C1" s="66"/>
      <c r="D1" s="66"/>
      <c r="E1" s="66"/>
      <c r="F1" s="66"/>
      <c r="G1" s="66"/>
      <c r="H1" s="66"/>
      <c r="I1" s="66"/>
      <c r="J1" s="66"/>
    </row>
    <row r="3" spans="1:10" s="3" customFormat="1" ht="15" customHeight="1">
      <c r="A3" s="3" t="str">
        <f>+'Cover Page'!B31</f>
        <v>Permit No. P0446/14A/V1</v>
      </c>
      <c r="F3" s="3" t="s">
        <v>78</v>
      </c>
      <c r="G3" s="415" t="str">
        <f>+'Cover Page'!B37</f>
        <v>Full Circle Generation Ltd</v>
      </c>
      <c r="H3" s="415"/>
      <c r="I3" s="415"/>
    </row>
    <row r="4" spans="1:10" s="3" customFormat="1" ht="14.25"/>
    <row r="5" spans="1:10" s="3" customFormat="1" ht="14.25">
      <c r="A5" s="3" t="s">
        <v>79</v>
      </c>
      <c r="B5" s="405" t="str">
        <f>+'Cover Page'!B33:I33</f>
        <v>Full Circle Generation Ltd</v>
      </c>
      <c r="C5" s="405"/>
      <c r="D5" s="405"/>
      <c r="E5" s="405"/>
      <c r="F5" s="3" t="s">
        <v>80</v>
      </c>
      <c r="G5" s="3" t="s">
        <v>122</v>
      </c>
    </row>
    <row r="6" spans="1:10" s="3" customFormat="1" ht="14.25"/>
    <row r="7" spans="1:10" s="3" customFormat="1" ht="15.75" customHeight="1">
      <c r="A7" s="3" t="s">
        <v>82</v>
      </c>
      <c r="D7" s="416">
        <f>+'Perf. Form 1'!D6:E6</f>
        <v>43831</v>
      </c>
      <c r="E7" s="416"/>
      <c r="F7" s="67" t="s">
        <v>83</v>
      </c>
      <c r="G7" s="416">
        <f>+'Perf. Form 1'!G6:H6</f>
        <v>44196</v>
      </c>
      <c r="H7" s="416"/>
    </row>
    <row r="8" spans="1:10" s="3" customFormat="1">
      <c r="B8"/>
      <c r="C8"/>
      <c r="D8"/>
    </row>
    <row r="9" spans="1:10" s="3" customFormat="1" ht="37.5" customHeight="1">
      <c r="A9" s="362" t="s">
        <v>123</v>
      </c>
      <c r="B9" s="362"/>
      <c r="C9" s="362"/>
      <c r="D9" s="408" t="s">
        <v>124</v>
      </c>
      <c r="E9" s="408"/>
      <c r="F9" s="68" t="s">
        <v>32</v>
      </c>
      <c r="G9" s="362" t="s">
        <v>125</v>
      </c>
      <c r="H9" s="362"/>
      <c r="I9" s="362"/>
    </row>
    <row r="10" spans="1:10" s="3" customFormat="1" ht="24.75" customHeight="1">
      <c r="A10" s="359" t="s">
        <v>126</v>
      </c>
      <c r="B10" s="359"/>
      <c r="C10" s="359"/>
      <c r="D10" s="411">
        <f>+'Operational Data'!G23</f>
        <v>48904.122999999992</v>
      </c>
      <c r="E10" s="411"/>
      <c r="F10" s="102" t="s">
        <v>48</v>
      </c>
      <c r="G10" s="412">
        <f>+'Operational Data'!H23</f>
        <v>640.15106553259079</v>
      </c>
      <c r="H10" s="412"/>
      <c r="I10" s="412"/>
    </row>
    <row r="11" spans="1:10" s="3" customFormat="1" ht="24.75" customHeight="1">
      <c r="A11" s="359" t="s">
        <v>127</v>
      </c>
      <c r="B11" s="359"/>
      <c r="C11" s="359"/>
      <c r="D11" s="411">
        <f>+'Operational Data'!G26</f>
        <v>1755.7759999999998</v>
      </c>
      <c r="E11" s="411"/>
      <c r="F11" s="102" t="s">
        <v>48</v>
      </c>
      <c r="G11" s="412">
        <f>+'Operational Data'!H26</f>
        <v>22.982967657687066</v>
      </c>
      <c r="H11" s="412"/>
      <c r="I11" s="412"/>
    </row>
    <row r="12" spans="1:10" s="3" customFormat="1" ht="24.75" customHeight="1">
      <c r="A12" s="359" t="s">
        <v>128</v>
      </c>
      <c r="B12" s="359"/>
      <c r="C12" s="359"/>
      <c r="D12" s="411">
        <f>+'Operational Data'!G24</f>
        <v>39357.913</v>
      </c>
      <c r="E12" s="411"/>
      <c r="F12" s="102" t="s">
        <v>48</v>
      </c>
      <c r="G12" s="412">
        <f>+'Operational Data'!H24</f>
        <v>515.19193880828846</v>
      </c>
      <c r="H12" s="412"/>
      <c r="I12" s="412"/>
    </row>
    <row r="13" spans="1:10" s="3" customFormat="1" ht="24.75" customHeight="1">
      <c r="A13" s="401" t="s">
        <v>424</v>
      </c>
      <c r="B13" s="395"/>
      <c r="C13" s="395"/>
      <c r="D13" s="413">
        <f>'Operational Data'!G48</f>
        <v>827563</v>
      </c>
      <c r="E13" s="413"/>
      <c r="F13" s="216" t="s">
        <v>423</v>
      </c>
      <c r="G13" s="414">
        <f>D13*39.7/3600</f>
        <v>9126.1808611111119</v>
      </c>
      <c r="H13" s="414"/>
      <c r="I13" s="414"/>
      <c r="J13" s="220"/>
    </row>
    <row r="14" spans="1:10" s="3" customFormat="1" ht="24.75" customHeight="1">
      <c r="A14" s="359" t="s">
        <v>129</v>
      </c>
      <c r="B14" s="359"/>
      <c r="C14" s="359"/>
      <c r="D14" s="411">
        <f>+'Operational Data'!G29</f>
        <v>0</v>
      </c>
      <c r="E14" s="411"/>
      <c r="F14" s="102" t="s">
        <v>53</v>
      </c>
      <c r="G14" s="412" t="str">
        <f>+'Operational Data'!H29</f>
        <v>-</v>
      </c>
      <c r="H14" s="412"/>
      <c r="I14" s="412"/>
    </row>
    <row r="15" spans="1:10" s="3" customFormat="1" ht="24.75" customHeight="1">
      <c r="A15" s="409"/>
      <c r="B15" s="409"/>
      <c r="C15" s="409"/>
      <c r="D15" s="409"/>
      <c r="E15" s="409"/>
      <c r="F15" s="69"/>
      <c r="G15" s="318"/>
      <c r="H15" s="318"/>
      <c r="I15" s="318"/>
    </row>
    <row r="16" spans="1:10" s="3" customFormat="1" ht="24.75" customHeight="1">
      <c r="A16" s="409"/>
      <c r="B16" s="409"/>
      <c r="C16" s="409"/>
      <c r="D16" s="409"/>
      <c r="E16" s="409"/>
      <c r="F16" s="69"/>
      <c r="G16" s="318"/>
      <c r="H16" s="318"/>
      <c r="I16" s="318"/>
    </row>
    <row r="17" spans="1:9" s="3" customFormat="1">
      <c r="A17" s="83"/>
      <c r="B17"/>
      <c r="C17"/>
      <c r="D17"/>
    </row>
    <row r="18" spans="1:9" s="3" customFormat="1" ht="24" customHeight="1">
      <c r="A18" s="360" t="s">
        <v>99</v>
      </c>
      <c r="B18" s="360"/>
      <c r="C18" s="360"/>
      <c r="D18" s="360"/>
      <c r="E18" s="360"/>
      <c r="F18" s="360"/>
      <c r="G18" s="360"/>
      <c r="H18" s="360"/>
      <c r="I18" s="360"/>
    </row>
    <row r="19" spans="1:9" s="3" customFormat="1" ht="14.25">
      <c r="A19" s="410"/>
      <c r="B19" s="410"/>
      <c r="C19" s="410"/>
      <c r="D19" s="410"/>
      <c r="E19" s="410"/>
      <c r="F19" s="410"/>
      <c r="G19" s="410"/>
      <c r="H19" s="410"/>
      <c r="I19" s="410"/>
    </row>
    <row r="20" spans="1:9" s="3" customFormat="1" ht="14.25">
      <c r="A20" s="410"/>
      <c r="B20" s="410"/>
      <c r="C20" s="410"/>
      <c r="D20" s="410"/>
      <c r="E20" s="410"/>
      <c r="F20" s="410"/>
      <c r="G20" s="410"/>
      <c r="H20" s="410"/>
      <c r="I20" s="410"/>
    </row>
    <row r="21" spans="1:9" s="3" customFormat="1" ht="14.25">
      <c r="A21" s="410"/>
      <c r="B21" s="410"/>
      <c r="C21" s="410"/>
      <c r="D21" s="410"/>
      <c r="E21" s="410"/>
      <c r="F21" s="410"/>
      <c r="G21" s="410"/>
      <c r="H21" s="410"/>
      <c r="I21" s="410"/>
    </row>
    <row r="22" spans="1:9" s="3" customFormat="1" ht="14.25">
      <c r="A22" s="410"/>
      <c r="B22" s="410"/>
      <c r="C22" s="410"/>
      <c r="D22" s="410"/>
      <c r="E22" s="410"/>
      <c r="F22" s="410"/>
      <c r="G22" s="410"/>
      <c r="H22" s="410"/>
      <c r="I22" s="410"/>
    </row>
    <row r="23" spans="1:9" s="3" customFormat="1" ht="14.25">
      <c r="A23" s="410"/>
      <c r="B23" s="410"/>
      <c r="C23" s="410"/>
      <c r="D23" s="410"/>
      <c r="E23" s="410"/>
      <c r="F23" s="410"/>
      <c r="G23" s="410"/>
      <c r="H23" s="410"/>
      <c r="I23" s="410"/>
    </row>
    <row r="24" spans="1:9" s="3" customFormat="1" ht="14.25">
      <c r="A24" s="410"/>
      <c r="B24" s="410"/>
      <c r="C24" s="410"/>
      <c r="D24" s="410"/>
      <c r="E24" s="410"/>
      <c r="F24" s="410"/>
      <c r="G24" s="410"/>
      <c r="H24" s="410"/>
      <c r="I24" s="410"/>
    </row>
    <row r="25" spans="1:9" s="3" customFormat="1" ht="14.25">
      <c r="A25" s="410"/>
      <c r="B25" s="410"/>
      <c r="C25" s="410"/>
      <c r="D25" s="410"/>
      <c r="E25" s="410"/>
      <c r="F25" s="410"/>
      <c r="G25" s="410"/>
      <c r="H25" s="410"/>
      <c r="I25" s="410"/>
    </row>
    <row r="26" spans="1:9" s="3" customFormat="1" ht="14.25">
      <c r="A26" s="79"/>
      <c r="B26" s="79"/>
      <c r="C26" s="79"/>
      <c r="D26" s="79"/>
      <c r="E26" s="79"/>
      <c r="F26" s="79"/>
      <c r="G26" s="79"/>
      <c r="H26" s="79"/>
      <c r="I26" s="79"/>
    </row>
    <row r="27" spans="1:9" s="3" customFormat="1" ht="14.25"/>
    <row r="28" spans="1:9" s="3" customFormat="1" ht="14.25">
      <c r="B28" s="575"/>
      <c r="C28" s="575"/>
      <c r="D28" s="575"/>
      <c r="E28" s="575"/>
    </row>
    <row r="29" spans="1:9" s="3" customFormat="1" ht="14.25">
      <c r="A29" s="3" t="s">
        <v>119</v>
      </c>
      <c r="B29" s="574"/>
      <c r="C29" s="574"/>
      <c r="D29" s="574"/>
      <c r="E29" s="574"/>
      <c r="G29" s="3" t="s">
        <v>120</v>
      </c>
      <c r="H29" s="82" t="s">
        <v>462</v>
      </c>
      <c r="I29" s="82"/>
    </row>
    <row r="30" spans="1:9" s="3" customFormat="1" ht="14.25"/>
    <row r="31" spans="1:9" ht="14.25" customHeight="1">
      <c r="A31" s="3"/>
      <c r="B31" s="3"/>
      <c r="C31" s="3"/>
      <c r="D31" s="3"/>
      <c r="E31" s="3"/>
      <c r="F31" s="3"/>
      <c r="G31" s="3"/>
      <c r="H31" s="3"/>
      <c r="I31" s="3"/>
    </row>
    <row r="32" spans="1:9" s="3" customFormat="1" ht="14.25"/>
    <row r="33" spans="1:9" s="3" customFormat="1" ht="14.25"/>
    <row r="34" spans="1:9" s="3" customFormat="1">
      <c r="A34" s="2"/>
      <c r="B34" s="2"/>
      <c r="C34" s="2"/>
      <c r="D34" s="2"/>
      <c r="E34" s="2"/>
      <c r="F34" s="2"/>
      <c r="G34" s="2"/>
      <c r="H34" s="2"/>
      <c r="I34" s="2"/>
    </row>
    <row r="35" spans="1:9" s="3" customFormat="1" ht="14.25"/>
    <row r="36" spans="1:9" s="3" customFormat="1" ht="14.25"/>
    <row r="37" spans="1:9" s="3" customFormat="1" ht="14.25"/>
    <row r="38" spans="1:9" s="3" customFormat="1" ht="14.25"/>
    <row r="39" spans="1:9" s="3" customFormat="1" ht="14.25"/>
    <row r="40" spans="1:9" s="3" customFormat="1" ht="14.25"/>
    <row r="41" spans="1:9" s="3" customFormat="1" ht="14.25"/>
    <row r="42" spans="1:9" s="3" customFormat="1" ht="14.25"/>
    <row r="43" spans="1:9">
      <c r="A43" s="3"/>
      <c r="B43" s="3"/>
      <c r="C43" s="3"/>
      <c r="D43" s="3"/>
      <c r="E43" s="3"/>
      <c r="F43" s="3"/>
      <c r="G43" s="3"/>
      <c r="H43" s="3"/>
      <c r="I43" s="3"/>
    </row>
    <row r="44" spans="1:9">
      <c r="A44" s="3"/>
      <c r="B44" s="3"/>
      <c r="C44" s="3"/>
      <c r="D44" s="3"/>
      <c r="E44" s="3"/>
      <c r="F44" s="3"/>
      <c r="G44" s="3"/>
      <c r="H44" s="3"/>
      <c r="I44" s="3"/>
    </row>
    <row r="45" spans="1:9">
      <c r="A45" s="3"/>
      <c r="B45" s="3"/>
      <c r="C45" s="3"/>
      <c r="D45" s="3"/>
      <c r="E45" s="3"/>
      <c r="F45" s="3"/>
      <c r="G45" s="3"/>
      <c r="H45" s="3"/>
      <c r="I45" s="3"/>
    </row>
    <row r="64" spans="6:6">
      <c r="F64" s="3"/>
    </row>
  </sheetData>
  <mergeCells count="30">
    <mergeCell ref="G3:I3"/>
    <mergeCell ref="B5:E5"/>
    <mergeCell ref="D7:E7"/>
    <mergeCell ref="G7:H7"/>
    <mergeCell ref="A9:C9"/>
    <mergeCell ref="D9:E9"/>
    <mergeCell ref="G9:I9"/>
    <mergeCell ref="A10:C10"/>
    <mergeCell ref="D10:E10"/>
    <mergeCell ref="G10:I10"/>
    <mergeCell ref="A11:C11"/>
    <mergeCell ref="D11:E11"/>
    <mergeCell ref="G11:I11"/>
    <mergeCell ref="A12:C12"/>
    <mergeCell ref="D12:E12"/>
    <mergeCell ref="G12:I12"/>
    <mergeCell ref="A13:C13"/>
    <mergeCell ref="D13:E13"/>
    <mergeCell ref="G13:I13"/>
    <mergeCell ref="A14:C14"/>
    <mergeCell ref="D14:E14"/>
    <mergeCell ref="G14:I14"/>
    <mergeCell ref="A15:C15"/>
    <mergeCell ref="D15:E15"/>
    <mergeCell ref="G15:I15"/>
    <mergeCell ref="A16:C16"/>
    <mergeCell ref="D16:E16"/>
    <mergeCell ref="G16:I16"/>
    <mergeCell ref="A18:I18"/>
    <mergeCell ref="A19:I25"/>
  </mergeCells>
  <pageMargins left="0.7" right="0.7" top="0.75" bottom="0.75" header="0.3" footer="0.3"/>
  <pageSetup paperSize="9" scale="87" orientation="portrait" r:id="rId1"/>
  <headerFooter scaleWithDoc="0">
    <oddFooter>&amp;C&amp;"Arial,Regular"Page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sheetPr>
  <dimension ref="A1:O67"/>
  <sheetViews>
    <sheetView showGridLines="0" topLeftCell="A37" zoomScaleNormal="100" workbookViewId="0">
      <selection activeCell="B35" sqref="B35:C36"/>
    </sheetView>
  </sheetViews>
  <sheetFormatPr defaultColWidth="9.42578125" defaultRowHeight="15"/>
  <cols>
    <col min="1" max="1" width="12.42578125" style="2" customWidth="1"/>
    <col min="2" max="2" width="11.5703125" style="2" customWidth="1"/>
    <col min="3" max="3" width="18.42578125" style="2" bestFit="1" customWidth="1"/>
    <col min="4" max="4" width="12.5703125" style="2" bestFit="1" customWidth="1"/>
    <col min="5" max="5" width="3.42578125" style="2" customWidth="1"/>
    <col min="6" max="8" width="9.42578125" style="2"/>
    <col min="9" max="9" width="8.5703125" style="2" customWidth="1"/>
    <col min="10" max="10" width="9.42578125" style="2" hidden="1" customWidth="1"/>
    <col min="11" max="11" width="10.5703125" style="2" bestFit="1" customWidth="1"/>
    <col min="12" max="12" width="31.7109375" style="2" customWidth="1"/>
    <col min="13" max="16384" width="9.42578125" style="2"/>
  </cols>
  <sheetData>
    <row r="1" spans="1:15">
      <c r="A1" s="2" t="str">
        <f>+'Cover Page'!$B$29</f>
        <v>Annual Performance Report 2020</v>
      </c>
      <c r="E1" s="2" t="str">
        <f>+'Cover Page'!$B$33</f>
        <v>Full Circle Generation Ltd</v>
      </c>
    </row>
    <row r="3" spans="1:15" ht="15.75">
      <c r="A3" s="1" t="s">
        <v>130</v>
      </c>
    </row>
    <row r="4" spans="1:15" ht="15.75">
      <c r="A4" s="1"/>
    </row>
    <row r="5" spans="1:15" ht="15.75">
      <c r="A5" s="11" t="s">
        <v>131</v>
      </c>
    </row>
    <row r="6" spans="1:15" ht="15.75">
      <c r="A6" s="11"/>
    </row>
    <row r="7" spans="1:15">
      <c r="A7" s="16" t="s">
        <v>132</v>
      </c>
    </row>
    <row r="8" spans="1:15" s="3" customFormat="1" ht="25.5" customHeight="1">
      <c r="A8" s="429" t="s">
        <v>133</v>
      </c>
      <c r="B8" s="430"/>
      <c r="C8" s="429" t="s">
        <v>134</v>
      </c>
      <c r="D8" s="431"/>
      <c r="E8" s="431"/>
      <c r="F8" s="431"/>
      <c r="G8" s="431"/>
      <c r="H8" s="431"/>
      <c r="I8" s="430"/>
      <c r="L8" s="136" t="s">
        <v>289</v>
      </c>
    </row>
    <row r="9" spans="1:15" s="3" customFormat="1" ht="22.5" customHeight="1">
      <c r="A9" s="432"/>
      <c r="B9" s="433"/>
      <c r="C9" s="434" t="s">
        <v>367</v>
      </c>
      <c r="D9" s="434"/>
      <c r="E9" s="434"/>
      <c r="F9" s="434" t="s">
        <v>135</v>
      </c>
      <c r="G9" s="434"/>
      <c r="H9" s="434"/>
      <c r="I9" s="434"/>
      <c r="L9" s="435" t="s">
        <v>369</v>
      </c>
      <c r="M9" s="435"/>
      <c r="N9" s="435"/>
      <c r="O9" s="435"/>
    </row>
    <row r="10" spans="1:15" s="3" customFormat="1" ht="22.5" customHeight="1">
      <c r="A10" s="425" t="s">
        <v>136</v>
      </c>
      <c r="B10" s="425"/>
      <c r="C10" s="437">
        <v>1</v>
      </c>
      <c r="D10" s="438"/>
      <c r="E10" s="438"/>
      <c r="F10" s="423">
        <v>1</v>
      </c>
      <c r="G10" s="424"/>
      <c r="H10" s="424"/>
      <c r="I10" s="424"/>
      <c r="L10" s="435"/>
      <c r="M10" s="435"/>
      <c r="N10" s="435"/>
      <c r="O10" s="435"/>
    </row>
    <row r="11" spans="1:15" s="3" customFormat="1" ht="22.5" customHeight="1">
      <c r="A11" s="425" t="s">
        <v>137</v>
      </c>
      <c r="B11" s="425"/>
      <c r="C11" s="423">
        <v>1</v>
      </c>
      <c r="D11" s="424"/>
      <c r="E11" s="424"/>
      <c r="F11" s="423">
        <v>1</v>
      </c>
      <c r="G11" s="424"/>
      <c r="H11" s="424"/>
      <c r="I11" s="424"/>
      <c r="L11" s="435"/>
      <c r="M11" s="435"/>
      <c r="N11" s="435"/>
      <c r="O11" s="435"/>
    </row>
    <row r="12" spans="1:15" s="3" customFormat="1" ht="22.5" customHeight="1">
      <c r="A12" s="425" t="s">
        <v>138</v>
      </c>
      <c r="B12" s="425"/>
      <c r="C12" s="423">
        <v>0.99980000000000002</v>
      </c>
      <c r="D12" s="424"/>
      <c r="E12" s="424"/>
      <c r="F12" s="423">
        <v>1</v>
      </c>
      <c r="G12" s="424"/>
      <c r="H12" s="424"/>
      <c r="I12" s="424"/>
      <c r="L12" s="435"/>
      <c r="M12" s="435"/>
      <c r="N12" s="435"/>
      <c r="O12" s="435"/>
    </row>
    <row r="13" spans="1:15" s="3" customFormat="1" ht="22.5" customHeight="1">
      <c r="A13" s="425" t="s">
        <v>140</v>
      </c>
      <c r="B13" s="425"/>
      <c r="C13" s="423">
        <v>0.99990000000000001</v>
      </c>
      <c r="D13" s="424"/>
      <c r="E13" s="424"/>
      <c r="F13" s="423">
        <v>1</v>
      </c>
      <c r="G13" s="424"/>
      <c r="H13" s="424"/>
      <c r="I13" s="424"/>
      <c r="L13" s="435"/>
      <c r="M13" s="435"/>
      <c r="N13" s="435"/>
      <c r="O13" s="435"/>
    </row>
    <row r="14" spans="1:15" s="3" customFormat="1" ht="22.5" customHeight="1">
      <c r="A14" s="425" t="s">
        <v>141</v>
      </c>
      <c r="B14" s="425"/>
      <c r="C14" s="423">
        <v>0.99990000000000001</v>
      </c>
      <c r="D14" s="424"/>
      <c r="E14" s="424"/>
      <c r="F14" s="423">
        <v>1</v>
      </c>
      <c r="G14" s="424"/>
      <c r="H14" s="424"/>
      <c r="I14" s="424"/>
      <c r="L14" s="435"/>
      <c r="M14" s="435"/>
      <c r="N14" s="435"/>
      <c r="O14" s="435"/>
    </row>
    <row r="15" spans="1:15" s="3" customFormat="1" ht="22.5" customHeight="1">
      <c r="A15" s="425" t="s">
        <v>142</v>
      </c>
      <c r="B15" s="425"/>
      <c r="C15" s="423">
        <v>1</v>
      </c>
      <c r="D15" s="424"/>
      <c r="E15" s="424"/>
      <c r="F15" s="423">
        <v>1</v>
      </c>
      <c r="G15" s="424"/>
      <c r="H15" s="424"/>
      <c r="I15" s="424"/>
      <c r="L15" s="435"/>
      <c r="M15" s="435"/>
      <c r="N15" s="435"/>
      <c r="O15" s="435"/>
    </row>
    <row r="16" spans="1:15" s="3" customFormat="1" ht="22.5" customHeight="1">
      <c r="A16" s="426"/>
      <c r="B16" s="427"/>
      <c r="C16" s="426"/>
      <c r="D16" s="427"/>
      <c r="E16" s="428"/>
      <c r="F16" s="423"/>
      <c r="G16" s="424"/>
      <c r="H16" s="424"/>
      <c r="I16" s="424"/>
      <c r="L16" s="435"/>
      <c r="M16" s="435"/>
      <c r="N16" s="435"/>
      <c r="O16" s="435"/>
    </row>
    <row r="17" spans="1:15" s="3" customFormat="1" ht="22.5" customHeight="1">
      <c r="A17" s="425" t="s">
        <v>139</v>
      </c>
      <c r="B17" s="425"/>
      <c r="C17" s="420">
        <v>0.99909999999999999</v>
      </c>
      <c r="D17" s="421"/>
      <c r="E17" s="422"/>
      <c r="F17" s="423">
        <v>1</v>
      </c>
      <c r="G17" s="424"/>
      <c r="H17" s="424"/>
      <c r="I17" s="424"/>
      <c r="L17" s="435"/>
      <c r="M17" s="435"/>
      <c r="N17" s="435"/>
      <c r="O17" s="435"/>
    </row>
    <row r="18" spans="1:15" s="3" customFormat="1" ht="31.5" customHeight="1">
      <c r="L18" s="435"/>
      <c r="M18" s="435"/>
      <c r="N18" s="435"/>
      <c r="O18" s="435"/>
    </row>
    <row r="19" spans="1:15" s="83" customFormat="1" ht="21.75" customHeight="1">
      <c r="A19" s="181" t="s">
        <v>143</v>
      </c>
      <c r="B19" s="153"/>
      <c r="C19" s="153"/>
      <c r="D19" s="153"/>
      <c r="E19" s="153"/>
      <c r="F19" s="153"/>
      <c r="G19" s="153"/>
      <c r="H19" s="153"/>
      <c r="I19" s="153"/>
      <c r="J19" s="153"/>
      <c r="K19" s="153"/>
    </row>
    <row r="20" spans="1:15" s="3" customFormat="1" ht="38.25" customHeight="1">
      <c r="A20" s="84" t="s">
        <v>4</v>
      </c>
      <c r="B20" s="419" t="s">
        <v>281</v>
      </c>
      <c r="C20" s="419"/>
      <c r="D20" s="419"/>
      <c r="E20" s="419" t="s">
        <v>144</v>
      </c>
      <c r="F20" s="419"/>
      <c r="G20" s="419"/>
      <c r="H20" s="417" t="s">
        <v>145</v>
      </c>
      <c r="I20" s="418"/>
      <c r="J20" s="157"/>
      <c r="K20" s="126"/>
    </row>
    <row r="21" spans="1:15" s="3" customFormat="1" ht="14.25">
      <c r="A21" s="85"/>
      <c r="B21" s="317" t="s">
        <v>425</v>
      </c>
      <c r="C21" s="318"/>
      <c r="D21" s="318"/>
      <c r="E21" s="318"/>
      <c r="F21" s="318"/>
      <c r="G21" s="318"/>
      <c r="H21" s="154"/>
      <c r="I21" s="159"/>
      <c r="J21" s="160"/>
      <c r="K21" s="126"/>
      <c r="L21" s="183" t="s">
        <v>426</v>
      </c>
    </row>
    <row r="22" spans="1:15" s="3" customFormat="1" ht="14.25">
      <c r="A22" s="15"/>
      <c r="B22" s="318"/>
      <c r="C22" s="318"/>
      <c r="D22" s="318"/>
      <c r="E22" s="318"/>
      <c r="F22" s="318"/>
      <c r="G22" s="318"/>
      <c r="H22" s="154"/>
      <c r="I22" s="159"/>
      <c r="J22" s="160"/>
      <c r="K22" s="126"/>
    </row>
    <row r="23" spans="1:15" s="3" customFormat="1" ht="14.25">
      <c r="A23" s="15"/>
      <c r="B23" s="318"/>
      <c r="C23" s="318"/>
      <c r="D23" s="318"/>
      <c r="E23" s="318"/>
      <c r="F23" s="318"/>
      <c r="G23" s="318"/>
      <c r="H23" s="154"/>
      <c r="I23" s="159"/>
      <c r="J23" s="160"/>
      <c r="K23" s="126"/>
    </row>
    <row r="24" spans="1:15" s="3" customFormat="1" ht="14.25">
      <c r="A24" s="15"/>
      <c r="B24" s="318"/>
      <c r="C24" s="318"/>
      <c r="D24" s="318"/>
      <c r="E24" s="318"/>
      <c r="F24" s="318"/>
      <c r="G24" s="318"/>
      <c r="H24" s="154"/>
      <c r="I24" s="159"/>
      <c r="J24" s="160"/>
      <c r="K24" s="126"/>
    </row>
    <row r="25" spans="1:15" s="3" customFormat="1" ht="14.25">
      <c r="A25" s="15"/>
      <c r="B25" s="318"/>
      <c r="C25" s="318"/>
      <c r="D25" s="318"/>
      <c r="E25" s="318"/>
      <c r="F25" s="318"/>
      <c r="G25" s="318"/>
      <c r="H25" s="154"/>
      <c r="I25" s="159"/>
      <c r="J25" s="160"/>
      <c r="K25" s="126"/>
    </row>
    <row r="26" spans="1:15" s="3" customFormat="1" ht="14.25">
      <c r="K26" s="125"/>
    </row>
    <row r="27" spans="1:15" s="83" customFormat="1" ht="22.5" customHeight="1">
      <c r="A27" s="181" t="s">
        <v>146</v>
      </c>
      <c r="B27" s="153"/>
      <c r="C27" s="153"/>
      <c r="D27" s="153"/>
      <c r="E27" s="153"/>
      <c r="F27" s="153"/>
      <c r="G27" s="153"/>
      <c r="H27" s="153"/>
      <c r="I27" s="153"/>
      <c r="J27" s="153"/>
      <c r="K27" s="153"/>
    </row>
    <row r="28" spans="1:15" s="3" customFormat="1" ht="39" customHeight="1">
      <c r="A28" s="84" t="s">
        <v>4</v>
      </c>
      <c r="B28" s="419" t="s">
        <v>282</v>
      </c>
      <c r="C28" s="419"/>
      <c r="D28" s="419"/>
      <c r="E28" s="419" t="s">
        <v>147</v>
      </c>
      <c r="F28" s="419"/>
      <c r="G28" s="419"/>
      <c r="H28" s="417" t="s">
        <v>145</v>
      </c>
      <c r="I28" s="418"/>
      <c r="J28" s="157"/>
      <c r="K28" s="126"/>
    </row>
    <row r="29" spans="1:15" s="3" customFormat="1" ht="14.25">
      <c r="A29" s="15"/>
      <c r="B29" s="317" t="s">
        <v>381</v>
      </c>
      <c r="C29" s="318"/>
      <c r="D29" s="318"/>
      <c r="E29" s="318"/>
      <c r="F29" s="318"/>
      <c r="G29" s="318"/>
      <c r="H29" s="154"/>
      <c r="I29" s="159"/>
      <c r="J29" s="160"/>
      <c r="K29" s="126"/>
    </row>
    <row r="30" spans="1:15" s="3" customFormat="1" ht="14.25">
      <c r="A30" s="15"/>
      <c r="B30" s="318"/>
      <c r="C30" s="318"/>
      <c r="D30" s="318"/>
      <c r="E30" s="318"/>
      <c r="F30" s="318"/>
      <c r="G30" s="318"/>
      <c r="H30" s="154"/>
      <c r="I30" s="159"/>
      <c r="J30" s="160"/>
      <c r="K30" s="126"/>
    </row>
    <row r="31" spans="1:15" ht="14.25" customHeight="1">
      <c r="A31" s="15"/>
      <c r="B31" s="318"/>
      <c r="C31" s="318"/>
      <c r="D31" s="318"/>
      <c r="E31" s="318"/>
      <c r="F31" s="318"/>
      <c r="G31" s="318"/>
      <c r="H31" s="154"/>
      <c r="I31" s="159"/>
      <c r="J31" s="160"/>
      <c r="K31" s="126"/>
    </row>
    <row r="32" spans="1:15" s="3" customFormat="1" ht="14.25">
      <c r="A32" s="15"/>
      <c r="B32" s="318"/>
      <c r="C32" s="318"/>
      <c r="D32" s="318"/>
      <c r="E32" s="318"/>
      <c r="F32" s="318"/>
      <c r="G32" s="318"/>
      <c r="H32" s="154"/>
      <c r="I32" s="159"/>
      <c r="J32" s="160"/>
      <c r="K32" s="126"/>
    </row>
    <row r="33" spans="1:11" s="3" customFormat="1" ht="14.25">
      <c r="A33" s="15"/>
      <c r="B33" s="318"/>
      <c r="C33" s="318"/>
      <c r="D33" s="318"/>
      <c r="E33" s="318"/>
      <c r="F33" s="318"/>
      <c r="G33" s="318"/>
      <c r="H33" s="154"/>
      <c r="I33" s="159"/>
      <c r="J33" s="160"/>
      <c r="K33" s="126"/>
    </row>
    <row r="34" spans="1:11" s="3" customFormat="1" ht="29.25" customHeight="1">
      <c r="A34" s="16"/>
      <c r="E34" s="436" t="s">
        <v>366</v>
      </c>
      <c r="F34" s="436"/>
      <c r="G34" s="436"/>
      <c r="H34" s="436"/>
      <c r="I34" s="436"/>
      <c r="J34" s="16"/>
      <c r="K34" s="125"/>
    </row>
    <row r="35" spans="1:11">
      <c r="B35" s="564"/>
      <c r="C35" s="564"/>
    </row>
    <row r="36" spans="1:11" ht="15.75" thickBot="1">
      <c r="A36" s="143" t="s">
        <v>467</v>
      </c>
      <c r="B36" s="569"/>
      <c r="C36" s="569"/>
      <c r="G36" s="341">
        <v>44263</v>
      </c>
      <c r="H36" s="340"/>
    </row>
    <row r="67" spans="6:6">
      <c r="F67" s="3"/>
    </row>
  </sheetData>
  <mergeCells count="59">
    <mergeCell ref="L9:O18"/>
    <mergeCell ref="E34:I34"/>
    <mergeCell ref="A10:B10"/>
    <mergeCell ref="C10:E10"/>
    <mergeCell ref="F10:I10"/>
    <mergeCell ref="A11:B11"/>
    <mergeCell ref="C11:E11"/>
    <mergeCell ref="F11:I11"/>
    <mergeCell ref="A12:B12"/>
    <mergeCell ref="C12:E12"/>
    <mergeCell ref="F12:I12"/>
    <mergeCell ref="A13:B13"/>
    <mergeCell ref="C13:E13"/>
    <mergeCell ref="F13:I13"/>
    <mergeCell ref="A14:B14"/>
    <mergeCell ref="C14:E14"/>
    <mergeCell ref="A8:B8"/>
    <mergeCell ref="C8:I8"/>
    <mergeCell ref="A9:B9"/>
    <mergeCell ref="C9:E9"/>
    <mergeCell ref="F9:I9"/>
    <mergeCell ref="F14:I14"/>
    <mergeCell ref="A15:B15"/>
    <mergeCell ref="C15:E15"/>
    <mergeCell ref="F15:I15"/>
    <mergeCell ref="A17:B17"/>
    <mergeCell ref="F16:I16"/>
    <mergeCell ref="C16:E16"/>
    <mergeCell ref="A16:B16"/>
    <mergeCell ref="B20:D20"/>
    <mergeCell ref="E20:G20"/>
    <mergeCell ref="B21:D21"/>
    <mergeCell ref="E21:G21"/>
    <mergeCell ref="C17:E17"/>
    <mergeCell ref="F17:I17"/>
    <mergeCell ref="H20:I20"/>
    <mergeCell ref="B22:D22"/>
    <mergeCell ref="E22:G22"/>
    <mergeCell ref="B23:D23"/>
    <mergeCell ref="E23:G23"/>
    <mergeCell ref="H28:I28"/>
    <mergeCell ref="B28:D28"/>
    <mergeCell ref="E28:G28"/>
    <mergeCell ref="B36:C36"/>
    <mergeCell ref="G36:H36"/>
    <mergeCell ref="B24:D24"/>
    <mergeCell ref="E24:G24"/>
    <mergeCell ref="B25:D25"/>
    <mergeCell ref="E25:G25"/>
    <mergeCell ref="B32:D32"/>
    <mergeCell ref="E32:G32"/>
    <mergeCell ref="B29:D29"/>
    <mergeCell ref="E29:G29"/>
    <mergeCell ref="B33:D33"/>
    <mergeCell ref="E33:G33"/>
    <mergeCell ref="B30:D30"/>
    <mergeCell ref="E30:G30"/>
    <mergeCell ref="B31:D31"/>
    <mergeCell ref="E31:G31"/>
  </mergeCells>
  <pageMargins left="0.7" right="0.7" top="0.75" bottom="0.75" header="0.3" footer="0.3"/>
  <pageSetup paperSize="9" scale="87" orientation="portrait" r:id="rId1"/>
  <headerFooter scaleWithDoc="0">
    <oddFooter>&amp;C&amp;"Arial,Regular"Page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J75"/>
  <sheetViews>
    <sheetView showGridLines="0" zoomScaleNormal="100" workbookViewId="0">
      <selection activeCell="E70" sqref="E70"/>
    </sheetView>
  </sheetViews>
  <sheetFormatPr defaultColWidth="9.42578125" defaultRowHeight="15"/>
  <cols>
    <col min="1" max="1" width="9.42578125" style="2" customWidth="1"/>
    <col min="2" max="2" width="14.5703125" style="2" bestFit="1" customWidth="1"/>
    <col min="3" max="9" width="9.42578125" style="2"/>
    <col min="10" max="10" width="22" style="2" customWidth="1"/>
    <col min="11" max="16384" width="9.42578125" style="2"/>
  </cols>
  <sheetData>
    <row r="1" spans="1:10">
      <c r="A1" s="2" t="str">
        <f>+'Cover Page'!$B$29</f>
        <v>Annual Performance Report 2020</v>
      </c>
      <c r="E1" s="2" t="str">
        <f>+'Cover Page'!$B$33</f>
        <v>Full Circle Generation Ltd</v>
      </c>
    </row>
    <row r="3" spans="1:10" ht="15.75">
      <c r="A3" s="1" t="s">
        <v>148</v>
      </c>
    </row>
    <row r="4" spans="1:10" ht="15.75">
      <c r="A4" s="1"/>
    </row>
    <row r="5" spans="1:10" s="3" customFormat="1">
      <c r="A5" s="451" t="s">
        <v>149</v>
      </c>
      <c r="B5" s="452"/>
      <c r="C5" s="452"/>
      <c r="D5" s="452"/>
      <c r="E5" s="452"/>
      <c r="F5" s="452"/>
      <c r="G5" s="452"/>
      <c r="H5" s="452"/>
      <c r="I5" s="452"/>
      <c r="J5" s="453"/>
    </row>
    <row r="6" spans="1:10" s="3" customFormat="1" ht="15.75" customHeight="1">
      <c r="A6" s="464" t="s">
        <v>514</v>
      </c>
      <c r="B6" s="464"/>
      <c r="C6" s="464"/>
      <c r="D6" s="464"/>
      <c r="E6" s="464"/>
      <c r="F6" s="464"/>
      <c r="G6" s="464"/>
      <c r="H6" s="464"/>
      <c r="I6" s="464"/>
      <c r="J6" s="465"/>
    </row>
    <row r="7" spans="1:10" s="3" customFormat="1" ht="15.75" customHeight="1">
      <c r="A7" s="466"/>
      <c r="B7" s="466"/>
      <c r="C7" s="466"/>
      <c r="D7" s="466"/>
      <c r="E7" s="466"/>
      <c r="F7" s="466"/>
      <c r="G7" s="466"/>
      <c r="H7" s="466"/>
      <c r="I7" s="466"/>
      <c r="J7" s="460"/>
    </row>
    <row r="8" spans="1:10" s="3" customFormat="1" ht="15.75" customHeight="1">
      <c r="A8" s="466"/>
      <c r="B8" s="466"/>
      <c r="C8" s="466"/>
      <c r="D8" s="466"/>
      <c r="E8" s="466"/>
      <c r="F8" s="466"/>
      <c r="G8" s="466"/>
      <c r="H8" s="466"/>
      <c r="I8" s="466"/>
      <c r="J8" s="460"/>
    </row>
    <row r="9" spans="1:10" s="3" customFormat="1" ht="15.75" customHeight="1">
      <c r="A9" s="466"/>
      <c r="B9" s="466"/>
      <c r="C9" s="466"/>
      <c r="D9" s="466"/>
      <c r="E9" s="466"/>
      <c r="F9" s="466"/>
      <c r="G9" s="466"/>
      <c r="H9" s="466"/>
      <c r="I9" s="466"/>
      <c r="J9" s="460"/>
    </row>
    <row r="10" spans="1:10" s="3" customFormat="1" ht="15.75" customHeight="1">
      <c r="A10" s="466"/>
      <c r="B10" s="466"/>
      <c r="C10" s="466"/>
      <c r="D10" s="466"/>
      <c r="E10" s="466"/>
      <c r="F10" s="466"/>
      <c r="G10" s="466"/>
      <c r="H10" s="466"/>
      <c r="I10" s="466"/>
      <c r="J10" s="460"/>
    </row>
    <row r="11" spans="1:10" s="3" customFormat="1" ht="15.75" customHeight="1">
      <c r="A11" s="466"/>
      <c r="B11" s="466"/>
      <c r="C11" s="466"/>
      <c r="D11" s="466"/>
      <c r="E11" s="466"/>
      <c r="F11" s="466"/>
      <c r="G11" s="466"/>
      <c r="H11" s="466"/>
      <c r="I11" s="466"/>
      <c r="J11" s="460"/>
    </row>
    <row r="12" spans="1:10" s="3" customFormat="1" ht="15.75" customHeight="1">
      <c r="A12" s="466"/>
      <c r="B12" s="466"/>
      <c r="C12" s="466"/>
      <c r="D12" s="466"/>
      <c r="E12" s="466"/>
      <c r="F12" s="466"/>
      <c r="G12" s="466"/>
      <c r="H12" s="466"/>
      <c r="I12" s="466"/>
      <c r="J12" s="460"/>
    </row>
    <row r="13" spans="1:10" s="3" customFormat="1" ht="15.75" customHeight="1">
      <c r="A13" s="466"/>
      <c r="B13" s="466"/>
      <c r="C13" s="466"/>
      <c r="D13" s="466"/>
      <c r="E13" s="466"/>
      <c r="F13" s="466"/>
      <c r="G13" s="466"/>
      <c r="H13" s="466"/>
      <c r="I13" s="466"/>
      <c r="J13" s="460"/>
    </row>
    <row r="14" spans="1:10" s="3" customFormat="1" ht="15.75" customHeight="1">
      <c r="A14" s="466"/>
      <c r="B14" s="466"/>
      <c r="C14" s="466"/>
      <c r="D14" s="466"/>
      <c r="E14" s="466"/>
      <c r="F14" s="466"/>
      <c r="G14" s="466"/>
      <c r="H14" s="466"/>
      <c r="I14" s="466"/>
      <c r="J14" s="460"/>
    </row>
    <row r="15" spans="1:10" s="3" customFormat="1" ht="15.75" customHeight="1">
      <c r="A15" s="466"/>
      <c r="B15" s="466"/>
      <c r="C15" s="466"/>
      <c r="D15" s="466"/>
      <c r="E15" s="466"/>
      <c r="F15" s="466"/>
      <c r="G15" s="466"/>
      <c r="H15" s="466"/>
      <c r="I15" s="466"/>
      <c r="J15" s="460"/>
    </row>
    <row r="16" spans="1:10" s="3" customFormat="1" ht="15.75" customHeight="1">
      <c r="A16" s="466"/>
      <c r="B16" s="466"/>
      <c r="C16" s="466"/>
      <c r="D16" s="466"/>
      <c r="E16" s="466"/>
      <c r="F16" s="466"/>
      <c r="G16" s="466"/>
      <c r="H16" s="466"/>
      <c r="I16" s="466"/>
      <c r="J16" s="460"/>
    </row>
    <row r="17" spans="1:10" s="3" customFormat="1" ht="15.75" customHeight="1">
      <c r="A17" s="466"/>
      <c r="B17" s="466"/>
      <c r="C17" s="466"/>
      <c r="D17" s="466"/>
      <c r="E17" s="466"/>
      <c r="F17" s="466"/>
      <c r="G17" s="466"/>
      <c r="H17" s="466"/>
      <c r="I17" s="466"/>
      <c r="J17" s="460"/>
    </row>
    <row r="18" spans="1:10" s="3" customFormat="1" ht="15.75" customHeight="1">
      <c r="A18" s="466"/>
      <c r="B18" s="466"/>
      <c r="C18" s="466"/>
      <c r="D18" s="466"/>
      <c r="E18" s="466"/>
      <c r="F18" s="466"/>
      <c r="G18" s="466"/>
      <c r="H18" s="466"/>
      <c r="I18" s="466"/>
      <c r="J18" s="460"/>
    </row>
    <row r="19" spans="1:10" s="3" customFormat="1" ht="15.75" customHeight="1">
      <c r="A19" s="466"/>
      <c r="B19" s="466"/>
      <c r="C19" s="466"/>
      <c r="D19" s="466"/>
      <c r="E19" s="466"/>
      <c r="F19" s="466"/>
      <c r="G19" s="466"/>
      <c r="H19" s="466"/>
      <c r="I19" s="466"/>
      <c r="J19" s="460"/>
    </row>
    <row r="20" spans="1:10" s="3" customFormat="1" ht="14.25"/>
    <row r="21" spans="1:10" s="86" customFormat="1" ht="33.75" customHeight="1">
      <c r="A21" s="439" t="s">
        <v>150</v>
      </c>
      <c r="B21" s="440"/>
      <c r="C21" s="440"/>
      <c r="D21" s="440"/>
      <c r="E21" s="440"/>
      <c r="F21" s="440"/>
      <c r="G21" s="440"/>
      <c r="H21" s="440"/>
      <c r="I21" s="440"/>
      <c r="J21" s="441"/>
    </row>
    <row r="22" spans="1:10" s="143" customFormat="1" ht="18.75" customHeight="1">
      <c r="A22" s="455" t="s">
        <v>427</v>
      </c>
      <c r="B22" s="456"/>
      <c r="C22" s="456"/>
      <c r="D22" s="456"/>
      <c r="E22" s="456"/>
      <c r="F22" s="456"/>
      <c r="G22" s="456"/>
      <c r="H22" s="456"/>
      <c r="I22" s="456"/>
      <c r="J22" s="457"/>
    </row>
    <row r="23" spans="1:10" s="143" customFormat="1" ht="18.75" customHeight="1">
      <c r="A23" s="458"/>
      <c r="B23" s="459"/>
      <c r="C23" s="459"/>
      <c r="D23" s="459"/>
      <c r="E23" s="459"/>
      <c r="F23" s="459"/>
      <c r="G23" s="459"/>
      <c r="H23" s="459"/>
      <c r="I23" s="459"/>
      <c r="J23" s="460"/>
    </row>
    <row r="24" spans="1:10" s="143" customFormat="1" ht="18.75" customHeight="1">
      <c r="A24" s="458"/>
      <c r="B24" s="459"/>
      <c r="C24" s="459"/>
      <c r="D24" s="459"/>
      <c r="E24" s="459"/>
      <c r="F24" s="459"/>
      <c r="G24" s="459"/>
      <c r="H24" s="459"/>
      <c r="I24" s="459"/>
      <c r="J24" s="460"/>
    </row>
    <row r="25" spans="1:10" s="143" customFormat="1" ht="18.75" customHeight="1">
      <c r="A25" s="458"/>
      <c r="B25" s="459"/>
      <c r="C25" s="459"/>
      <c r="D25" s="459"/>
      <c r="E25" s="459"/>
      <c r="F25" s="459"/>
      <c r="G25" s="459"/>
      <c r="H25" s="459"/>
      <c r="I25" s="459"/>
      <c r="J25" s="460"/>
    </row>
    <row r="26" spans="1:10" s="143" customFormat="1" ht="18.75" customHeight="1">
      <c r="A26" s="458"/>
      <c r="B26" s="459"/>
      <c r="C26" s="459"/>
      <c r="D26" s="459"/>
      <c r="E26" s="459"/>
      <c r="F26" s="459"/>
      <c r="G26" s="459"/>
      <c r="H26" s="459"/>
      <c r="I26" s="459"/>
      <c r="J26" s="460"/>
    </row>
    <row r="27" spans="1:10" s="143" customFormat="1" ht="18.75" customHeight="1">
      <c r="A27" s="458"/>
      <c r="B27" s="459"/>
      <c r="C27" s="459"/>
      <c r="D27" s="459"/>
      <c r="E27" s="459"/>
      <c r="F27" s="459"/>
      <c r="G27" s="459"/>
      <c r="H27" s="459"/>
      <c r="I27" s="459"/>
      <c r="J27" s="460"/>
    </row>
    <row r="28" spans="1:10" s="143" customFormat="1" ht="18.75" customHeight="1">
      <c r="A28" s="458"/>
      <c r="B28" s="459"/>
      <c r="C28" s="459"/>
      <c r="D28" s="459"/>
      <c r="E28" s="459"/>
      <c r="F28" s="459"/>
      <c r="G28" s="459"/>
      <c r="H28" s="459"/>
      <c r="I28" s="459"/>
      <c r="J28" s="460"/>
    </row>
    <row r="29" spans="1:10" s="143" customFormat="1" ht="18.75" customHeight="1">
      <c r="A29" s="458"/>
      <c r="B29" s="459"/>
      <c r="C29" s="459"/>
      <c r="D29" s="459"/>
      <c r="E29" s="459"/>
      <c r="F29" s="459"/>
      <c r="G29" s="459"/>
      <c r="H29" s="459"/>
      <c r="I29" s="459"/>
      <c r="J29" s="460"/>
    </row>
    <row r="30" spans="1:10" s="143" customFormat="1" ht="18.75" customHeight="1">
      <c r="A30" s="458"/>
      <c r="B30" s="459"/>
      <c r="C30" s="459"/>
      <c r="D30" s="459"/>
      <c r="E30" s="459"/>
      <c r="F30" s="459"/>
      <c r="G30" s="459"/>
      <c r="H30" s="459"/>
      <c r="I30" s="459"/>
      <c r="J30" s="460"/>
    </row>
    <row r="31" spans="1:10" s="143" customFormat="1" ht="18.75" customHeight="1">
      <c r="A31" s="458"/>
      <c r="B31" s="459"/>
      <c r="C31" s="459"/>
      <c r="D31" s="459"/>
      <c r="E31" s="459"/>
      <c r="F31" s="459"/>
      <c r="G31" s="459"/>
      <c r="H31" s="459"/>
      <c r="I31" s="459"/>
      <c r="J31" s="460"/>
    </row>
    <row r="32" spans="1:10" s="143" customFormat="1" ht="18.75" customHeight="1">
      <c r="A32" s="458"/>
      <c r="B32" s="459"/>
      <c r="C32" s="459"/>
      <c r="D32" s="459"/>
      <c r="E32" s="459"/>
      <c r="F32" s="459"/>
      <c r="G32" s="459"/>
      <c r="H32" s="459"/>
      <c r="I32" s="459"/>
      <c r="J32" s="460"/>
    </row>
    <row r="33" spans="1:10" s="143" customFormat="1" ht="18.75" customHeight="1">
      <c r="A33" s="458"/>
      <c r="B33" s="459"/>
      <c r="C33" s="459"/>
      <c r="D33" s="459"/>
      <c r="E33" s="459"/>
      <c r="F33" s="459"/>
      <c r="G33" s="459"/>
      <c r="H33" s="459"/>
      <c r="I33" s="459"/>
      <c r="J33" s="460"/>
    </row>
    <row r="34" spans="1:10" s="143" customFormat="1" ht="18.75" customHeight="1">
      <c r="A34" s="458"/>
      <c r="B34" s="459"/>
      <c r="C34" s="459"/>
      <c r="D34" s="459"/>
      <c r="E34" s="459"/>
      <c r="F34" s="459"/>
      <c r="G34" s="459"/>
      <c r="H34" s="459"/>
      <c r="I34" s="459"/>
      <c r="J34" s="460"/>
    </row>
    <row r="35" spans="1:10" s="143" customFormat="1" ht="18.75" customHeight="1">
      <c r="A35" s="461"/>
      <c r="B35" s="462"/>
      <c r="C35" s="462"/>
      <c r="D35" s="462"/>
      <c r="E35" s="462"/>
      <c r="F35" s="462"/>
      <c r="G35" s="462"/>
      <c r="H35" s="462"/>
      <c r="I35" s="462"/>
      <c r="J35" s="463"/>
    </row>
    <row r="36" spans="1:10" ht="36.75" customHeight="1">
      <c r="A36" s="439" t="s">
        <v>151</v>
      </c>
      <c r="B36" s="440"/>
      <c r="C36" s="440"/>
      <c r="D36" s="440"/>
      <c r="E36" s="440"/>
      <c r="F36" s="440"/>
      <c r="G36" s="440"/>
      <c r="H36" s="440"/>
      <c r="I36" s="440"/>
      <c r="J36" s="441"/>
    </row>
    <row r="37" spans="1:10" ht="15.75" customHeight="1">
      <c r="A37" s="454" t="s">
        <v>381</v>
      </c>
      <c r="B37" s="443"/>
      <c r="C37" s="443"/>
      <c r="D37" s="443"/>
      <c r="E37" s="443"/>
      <c r="F37" s="443"/>
      <c r="G37" s="443"/>
      <c r="H37" s="443"/>
      <c r="I37" s="443"/>
      <c r="J37" s="444"/>
    </row>
    <row r="38" spans="1:10" ht="15.75" customHeight="1">
      <c r="A38" s="445"/>
      <c r="B38" s="446"/>
      <c r="C38" s="446"/>
      <c r="D38" s="446"/>
      <c r="E38" s="446"/>
      <c r="F38" s="446"/>
      <c r="G38" s="446"/>
      <c r="H38" s="446"/>
      <c r="I38" s="446"/>
      <c r="J38" s="447"/>
    </row>
    <row r="39" spans="1:10" ht="15.75" customHeight="1">
      <c r="A39" s="445"/>
      <c r="B39" s="446"/>
      <c r="C39" s="446"/>
      <c r="D39" s="446"/>
      <c r="E39" s="446"/>
      <c r="F39" s="446"/>
      <c r="G39" s="446"/>
      <c r="H39" s="446"/>
      <c r="I39" s="446"/>
      <c r="J39" s="447"/>
    </row>
    <row r="40" spans="1:10" ht="15.75" customHeight="1">
      <c r="A40" s="445"/>
      <c r="B40" s="446"/>
      <c r="C40" s="446"/>
      <c r="D40" s="446"/>
      <c r="E40" s="446"/>
      <c r="F40" s="446"/>
      <c r="G40" s="446"/>
      <c r="H40" s="446"/>
      <c r="I40" s="446"/>
      <c r="J40" s="447"/>
    </row>
    <row r="41" spans="1:10" ht="15.75" customHeight="1">
      <c r="A41" s="445"/>
      <c r="B41" s="446"/>
      <c r="C41" s="446"/>
      <c r="D41" s="446"/>
      <c r="E41" s="446"/>
      <c r="F41" s="446"/>
      <c r="G41" s="446"/>
      <c r="H41" s="446"/>
      <c r="I41" s="446"/>
      <c r="J41" s="447"/>
    </row>
    <row r="42" spans="1:10" ht="15.75" customHeight="1">
      <c r="A42" s="445"/>
      <c r="B42" s="446"/>
      <c r="C42" s="446"/>
      <c r="D42" s="446"/>
      <c r="E42" s="446"/>
      <c r="F42" s="446"/>
      <c r="G42" s="446"/>
      <c r="H42" s="446"/>
      <c r="I42" s="446"/>
      <c r="J42" s="447"/>
    </row>
    <row r="43" spans="1:10" ht="15.75" customHeight="1">
      <c r="A43" s="445"/>
      <c r="B43" s="446"/>
      <c r="C43" s="446"/>
      <c r="D43" s="446"/>
      <c r="E43" s="446"/>
      <c r="F43" s="446"/>
      <c r="G43" s="446"/>
      <c r="H43" s="446"/>
      <c r="I43" s="446"/>
      <c r="J43" s="447"/>
    </row>
    <row r="44" spans="1:10" ht="15.75" customHeight="1">
      <c r="A44" s="445"/>
      <c r="B44" s="446"/>
      <c r="C44" s="446"/>
      <c r="D44" s="446"/>
      <c r="E44" s="446"/>
      <c r="F44" s="446"/>
      <c r="G44" s="446"/>
      <c r="H44" s="446"/>
      <c r="I44" s="446"/>
      <c r="J44" s="447"/>
    </row>
    <row r="45" spans="1:10" ht="15.75" customHeight="1">
      <c r="A45" s="448"/>
      <c r="B45" s="449"/>
      <c r="C45" s="449"/>
      <c r="D45" s="449"/>
      <c r="E45" s="449"/>
      <c r="F45" s="449"/>
      <c r="G45" s="449"/>
      <c r="H45" s="449"/>
      <c r="I45" s="449"/>
      <c r="J45" s="450"/>
    </row>
    <row r="47" spans="1:10" ht="33" customHeight="1">
      <c r="A47" s="439" t="s">
        <v>152</v>
      </c>
      <c r="B47" s="440"/>
      <c r="C47" s="440"/>
      <c r="D47" s="440"/>
      <c r="E47" s="440"/>
      <c r="F47" s="440"/>
      <c r="G47" s="440"/>
      <c r="H47" s="440"/>
      <c r="I47" s="440"/>
      <c r="J47" s="441"/>
    </row>
    <row r="48" spans="1:10" ht="15.75" customHeight="1">
      <c r="A48" s="442" t="s">
        <v>428</v>
      </c>
      <c r="B48" s="443"/>
      <c r="C48" s="443"/>
      <c r="D48" s="443"/>
      <c r="E48" s="443"/>
      <c r="F48" s="443"/>
      <c r="G48" s="443"/>
      <c r="H48" s="443"/>
      <c r="I48" s="443"/>
      <c r="J48" s="444"/>
    </row>
    <row r="49" spans="1:10" ht="15.75" customHeight="1">
      <c r="A49" s="445"/>
      <c r="B49" s="446"/>
      <c r="C49" s="446"/>
      <c r="D49" s="446"/>
      <c r="E49" s="446"/>
      <c r="F49" s="446"/>
      <c r="G49" s="446"/>
      <c r="H49" s="446"/>
      <c r="I49" s="446"/>
      <c r="J49" s="447"/>
    </row>
    <row r="50" spans="1:10" ht="15.75" customHeight="1">
      <c r="A50" s="445"/>
      <c r="B50" s="446"/>
      <c r="C50" s="446"/>
      <c r="D50" s="446"/>
      <c r="E50" s="446"/>
      <c r="F50" s="446"/>
      <c r="G50" s="446"/>
      <c r="H50" s="446"/>
      <c r="I50" s="446"/>
      <c r="J50" s="447"/>
    </row>
    <row r="51" spans="1:10" ht="15.75" customHeight="1">
      <c r="A51" s="445"/>
      <c r="B51" s="446"/>
      <c r="C51" s="446"/>
      <c r="D51" s="446"/>
      <c r="E51" s="446"/>
      <c r="F51" s="446"/>
      <c r="G51" s="446"/>
      <c r="H51" s="446"/>
      <c r="I51" s="446"/>
      <c r="J51" s="447"/>
    </row>
    <row r="52" spans="1:10" ht="15.75" customHeight="1">
      <c r="A52" s="445"/>
      <c r="B52" s="446"/>
      <c r="C52" s="446"/>
      <c r="D52" s="446"/>
      <c r="E52" s="446"/>
      <c r="F52" s="446"/>
      <c r="G52" s="446"/>
      <c r="H52" s="446"/>
      <c r="I52" s="446"/>
      <c r="J52" s="447"/>
    </row>
    <row r="53" spans="1:10" ht="15.75" customHeight="1">
      <c r="A53" s="445"/>
      <c r="B53" s="446"/>
      <c r="C53" s="446"/>
      <c r="D53" s="446"/>
      <c r="E53" s="446"/>
      <c r="F53" s="446"/>
      <c r="G53" s="446"/>
      <c r="H53" s="446"/>
      <c r="I53" s="446"/>
      <c r="J53" s="447"/>
    </row>
    <row r="54" spans="1:10" ht="15.75" customHeight="1">
      <c r="A54" s="445"/>
      <c r="B54" s="446"/>
      <c r="C54" s="446"/>
      <c r="D54" s="446"/>
      <c r="E54" s="446"/>
      <c r="F54" s="446"/>
      <c r="G54" s="446"/>
      <c r="H54" s="446"/>
      <c r="I54" s="446"/>
      <c r="J54" s="447"/>
    </row>
    <row r="55" spans="1:10" ht="15.75" customHeight="1">
      <c r="A55" s="445"/>
      <c r="B55" s="446"/>
      <c r="C55" s="446"/>
      <c r="D55" s="446"/>
      <c r="E55" s="446"/>
      <c r="F55" s="446"/>
      <c r="G55" s="446"/>
      <c r="H55" s="446"/>
      <c r="I55" s="446"/>
      <c r="J55" s="447"/>
    </row>
    <row r="56" spans="1:10" ht="15.75" customHeight="1">
      <c r="A56" s="445"/>
      <c r="B56" s="446"/>
      <c r="C56" s="446"/>
      <c r="D56" s="446"/>
      <c r="E56" s="446"/>
      <c r="F56" s="446"/>
      <c r="G56" s="446"/>
      <c r="H56" s="446"/>
      <c r="I56" s="446"/>
      <c r="J56" s="447"/>
    </row>
    <row r="57" spans="1:10" ht="15.75" customHeight="1">
      <c r="A57" s="448"/>
      <c r="B57" s="449"/>
      <c r="C57" s="449"/>
      <c r="D57" s="449"/>
      <c r="E57" s="449"/>
      <c r="F57" s="449"/>
      <c r="G57" s="449"/>
      <c r="H57" s="449"/>
      <c r="I57" s="449"/>
      <c r="J57" s="450"/>
    </row>
    <row r="59" spans="1:10">
      <c r="B59" s="564"/>
      <c r="C59" s="564"/>
      <c r="D59" s="564"/>
    </row>
    <row r="60" spans="1:10">
      <c r="B60" s="564"/>
      <c r="C60" s="564"/>
      <c r="D60" s="564"/>
    </row>
    <row r="61" spans="1:10" ht="15.75" thickBot="1">
      <c r="A61" s="143" t="s">
        <v>464</v>
      </c>
      <c r="B61" s="569"/>
      <c r="C61" s="569"/>
      <c r="D61" s="569"/>
      <c r="G61" s="143" t="s">
        <v>4</v>
      </c>
      <c r="H61" s="341">
        <v>44263</v>
      </c>
      <c r="I61" s="340"/>
    </row>
    <row r="75" spans="6:6">
      <c r="F75" s="3"/>
    </row>
  </sheetData>
  <mergeCells count="10">
    <mergeCell ref="B61:D61"/>
    <mergeCell ref="H61:I61"/>
    <mergeCell ref="A47:J47"/>
    <mergeCell ref="A48:J57"/>
    <mergeCell ref="A5:J5"/>
    <mergeCell ref="A21:J21"/>
    <mergeCell ref="A36:J36"/>
    <mergeCell ref="A37:J45"/>
    <mergeCell ref="A22:J35"/>
    <mergeCell ref="A6:J19"/>
  </mergeCells>
  <pageMargins left="0.7" right="0.7" top="0.75" bottom="0.75" header="0.3" footer="0.3"/>
  <pageSetup paperSize="9" scale="79" orientation="portrait" r:id="rId1"/>
  <headerFooter scaleWithDoc="0">
    <oddFooter>&amp;C&amp;"Arial,Regular"Page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4C2207E7C0ED41A24218EEEB8FA581" ma:contentTypeVersion="12" ma:contentTypeDescription="Create a new document." ma:contentTypeScope="" ma:versionID="9c839a1a49de62853052959cbba49fce">
  <xsd:schema xmlns:xsd="http://www.w3.org/2001/XMLSchema" xmlns:xs="http://www.w3.org/2001/XMLSchema" xmlns:p="http://schemas.microsoft.com/office/2006/metadata/properties" xmlns:ns2="b8b8c229-ec64-45ad-8eeb-a9d457b10f85" xmlns:ns3="095fbd9b-5ea9-4472-b66c-6fcd5f429104" targetNamespace="http://schemas.microsoft.com/office/2006/metadata/properties" ma:root="true" ma:fieldsID="81495614447577649725c7b7728f9f03" ns2:_="" ns3:_="">
    <xsd:import namespace="b8b8c229-ec64-45ad-8eeb-a9d457b10f85"/>
    <xsd:import namespace="095fbd9b-5ea9-4472-b66c-6fcd5f4291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8c229-ec64-45ad-8eeb-a9d457b10f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5fbd9b-5ea9-4472-b66c-6fcd5f42910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65312-EDD8-4ED5-85CD-21EC9D2BFEF5}">
  <ds:schemaRefs>
    <ds:schemaRef ds:uri="http://schemas.microsoft.com/office/2006/documentManagement/types"/>
    <ds:schemaRef ds:uri="095fbd9b-5ea9-4472-b66c-6fcd5f429104"/>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8b8c229-ec64-45ad-8eeb-a9d457b10f85"/>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130E79B3-286C-4594-AC93-4243D3FE78E7}">
  <ds:schemaRefs>
    <ds:schemaRef ds:uri="http://schemas.microsoft.com/sharepoint/v3/contenttype/forms"/>
  </ds:schemaRefs>
</ds:datastoreItem>
</file>

<file path=customXml/itemProps3.xml><?xml version="1.0" encoding="utf-8"?>
<ds:datastoreItem xmlns:ds="http://schemas.openxmlformats.org/officeDocument/2006/customXml" ds:itemID="{572D9DB4-763D-40A0-BA84-3E4435692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8c229-ec64-45ad-8eeb-a9d457b10f85"/>
    <ds:schemaRef ds:uri="095fbd9b-5ea9-4472-b66c-6fcd5f429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Cover Page</vt:lpstr>
      <vt:lpstr>Contents</vt:lpstr>
      <vt:lpstr>Facility Info</vt:lpstr>
      <vt:lpstr>Operational Data</vt:lpstr>
      <vt:lpstr>Operational Summary</vt:lpstr>
      <vt:lpstr>Perf. Form 1</vt:lpstr>
      <vt:lpstr>Energy Form 1</vt:lpstr>
      <vt:lpstr>Permit Compliance</vt:lpstr>
      <vt:lpstr>Improvements</vt:lpstr>
      <vt:lpstr>Public Liasion</vt:lpstr>
      <vt:lpstr>Residue Quality </vt:lpstr>
      <vt:lpstr>Water</vt:lpstr>
      <vt:lpstr>Air Q1 (periodic)</vt:lpstr>
      <vt:lpstr>Air Q2 (periodic)</vt:lpstr>
      <vt:lpstr>Air Q3 (periodic)</vt:lpstr>
      <vt:lpstr>Air Q4 (periodic)</vt:lpstr>
      <vt:lpstr>Air (CEMS)</vt:lpstr>
      <vt:lpstr>HCl</vt:lpstr>
      <vt:lpstr>SO2</vt:lpstr>
      <vt:lpstr>NOx</vt:lpstr>
      <vt:lpstr>TOC</vt:lpstr>
      <vt:lpstr>Particulates</vt:lpstr>
      <vt:lpstr>CO 0.5hourly</vt:lpstr>
      <vt:lpstr>NH3</vt:lpstr>
      <vt:lpstr>CO 95% 10 min</vt:lpstr>
      <vt:lpstr>Sch 1</vt:lpstr>
      <vt:lpstr>'Air (CEMS)'!Print_Area</vt:lpstr>
      <vt:lpstr>'Air Q1 (periodic)'!Print_Area</vt:lpstr>
      <vt:lpstr>'Air Q2 (periodic)'!Print_Area</vt:lpstr>
      <vt:lpstr>'Air Q3 (periodic)'!Print_Area</vt:lpstr>
      <vt:lpstr>'Air Q4 (periodic)'!Print_Area</vt:lpstr>
      <vt:lpstr>'CO 0.5hourly'!Print_Area</vt:lpstr>
      <vt:lpstr>'CO 95% 10 min'!Print_Area</vt:lpstr>
      <vt:lpstr>Contents!Print_Area</vt:lpstr>
      <vt:lpstr>'Cover Page'!Print_Area</vt:lpstr>
      <vt:lpstr>'Energy Form 1'!Print_Area</vt:lpstr>
      <vt:lpstr>'Facility Info'!Print_Area</vt:lpstr>
      <vt:lpstr>HCl!Print_Area</vt:lpstr>
      <vt:lpstr>Improvements!Print_Area</vt:lpstr>
      <vt:lpstr>'NH3'!Print_Area</vt:lpstr>
      <vt:lpstr>NOx!Print_Area</vt:lpstr>
      <vt:lpstr>'Operational Data'!Print_Area</vt:lpstr>
      <vt:lpstr>'Operational Summary'!Print_Area</vt:lpstr>
      <vt:lpstr>Particulates!Print_Area</vt:lpstr>
      <vt:lpstr>'Perf. Form 1'!Print_Area</vt:lpstr>
      <vt:lpstr>'Permit Compliance'!Print_Area</vt:lpstr>
      <vt:lpstr>'Public Liasion'!Print_Area</vt:lpstr>
      <vt:lpstr>'Residue Quality '!Print_Area</vt:lpstr>
      <vt:lpstr>'SO2'!Print_Area</vt:lpstr>
      <vt:lpstr>TOC!Print_Area</vt:lpstr>
      <vt:lpstr>Water!Print_Area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Jonas</dc:creator>
  <cp:lastModifiedBy>Steven Castles</cp:lastModifiedBy>
  <cp:lastPrinted>2021-03-03T18:37:17Z</cp:lastPrinted>
  <dcterms:created xsi:type="dcterms:W3CDTF">2019-04-02T06:44:55Z</dcterms:created>
  <dcterms:modified xsi:type="dcterms:W3CDTF">2021-05-06T14:16:55Z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0x010100244C2207E7C0ED41A24218EEEB8FA581</vt:lpwstr>
  </property>
</Properties>
</file>