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6.xml" ContentType="application/vnd.openxmlformats-officedocument.drawingml.chart+xml"/>
  <Override PartName="/xl/drawings/drawing10.xml" ContentType="application/vnd.openxmlformats-officedocument.drawing+xml"/>
  <Override PartName="/xl/charts/chart7.xml" ContentType="application/vnd.openxmlformats-officedocument.drawingml.chart+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https://enfiniumuk-my.sharepoint.com/personal/lee_leonards_enfinium_co_uk/Documents/Documents/EA/"/>
    </mc:Choice>
  </mc:AlternateContent>
  <xr:revisionPtr revIDLastSave="14" documentId="8_{9A3F2C62-6CFC-4AAF-97F1-3304258EB522}" xr6:coauthVersionLast="47" xr6:coauthVersionMax="47" xr10:uidLastSave="{097380A6-EC2B-4177-B5E6-616F7C90C58C}"/>
  <bookViews>
    <workbookView xWindow="28680" yWindow="-135" windowWidth="19440" windowHeight="11520" tabRatio="759" xr2:uid="{EE2D8CE5-FD2F-4A7B-BE8C-E1048EF63C9C}"/>
  </bookViews>
  <sheets>
    <sheet name="Cover Page" sheetId="2" r:id="rId1"/>
    <sheet name="Facility Info" sheetId="4" r:id="rId2"/>
    <sheet name="Contents" sheetId="3" r:id="rId3"/>
    <sheet name="Operational Data" sheetId="6" r:id="rId4"/>
    <sheet name="Operational Summary" sheetId="5" r:id="rId5"/>
    <sheet name="Perf. Form 1" sheetId="7" r:id="rId6"/>
    <sheet name="Energy Form 1" sheetId="8" r:id="rId7"/>
    <sheet name="Permit Compliance" sheetId="9" r:id="rId8"/>
    <sheet name="Improvements" sheetId="10" r:id="rId9"/>
    <sheet name="Public Liasion" sheetId="11" r:id="rId10"/>
    <sheet name="CO2 N2O" sheetId="32" r:id="rId11"/>
    <sheet name="Residue Quality " sheetId="21" r:id="rId12"/>
    <sheet name="Water" sheetId="22" r:id="rId13"/>
    <sheet name="Air (periodic)" sheetId="23" r:id="rId14"/>
    <sheet name="Air (CEMS)" sheetId="24" r:id="rId15"/>
    <sheet name="HCl" sheetId="13" r:id="rId16"/>
    <sheet name="SO2" sheetId="25" r:id="rId17"/>
    <sheet name="NOx" sheetId="26" r:id="rId18"/>
    <sheet name="TOC" sheetId="27" r:id="rId19"/>
    <sheet name="Particulates" sheetId="28" r:id="rId20"/>
    <sheet name="CO 0.5 hourly" sheetId="36" r:id="rId21"/>
    <sheet name="CO 95% 10 min" sheetId="30" r:id="rId22"/>
    <sheet name="NH3" sheetId="31" r:id="rId23"/>
    <sheet name="Template changes log" sheetId="33" r:id="rId24"/>
  </sheets>
  <definedNames>
    <definedName name="_xlnm.Print_Area" localSheetId="14">'Air (CEMS)'!$A$1:$G$30</definedName>
    <definedName name="_xlnm.Print_Area" localSheetId="13">'Air (periodic)'!$A$1:$G$41</definedName>
    <definedName name="_xlnm.Print_Area" localSheetId="20">'CO 0.5 hourly'!$A$1:$G$55</definedName>
    <definedName name="_xlnm.Print_Area" localSheetId="21">'CO 95% 10 min'!$A$1:$H$55</definedName>
    <definedName name="_xlnm.Print_Area" localSheetId="10">'CO2 N2O'!$B$1:$D$26</definedName>
    <definedName name="_xlnm.Print_Area" localSheetId="2">Contents!$A$1:$J$48</definedName>
    <definedName name="_xlnm.Print_Area" localSheetId="0">'Cover Page'!$A$1:$J$55</definedName>
    <definedName name="_xlnm.Print_Area" localSheetId="6">'Energy Form 1'!$A$1:$I$29</definedName>
    <definedName name="_xlnm.Print_Area" localSheetId="1">'Facility Info'!$A$1:$I$54</definedName>
    <definedName name="_xlnm.Print_Area" localSheetId="15">HCl!$A$1:$G$52</definedName>
    <definedName name="_xlnm.Print_Area" localSheetId="8">Improvements!$A$1:$I$48</definedName>
    <definedName name="_xlnm.Print_Area" localSheetId="22">'NH3'!$A$1:$G$52</definedName>
    <definedName name="_xlnm.Print_Area" localSheetId="17">NOx!$A$1:$G$52</definedName>
    <definedName name="_xlnm.Print_Area" localSheetId="3">'Operational Data'!$A$1:$H$71</definedName>
    <definedName name="_xlnm.Print_Area" localSheetId="4">'Operational Summary'!$A$1:$I$41</definedName>
    <definedName name="_xlnm.Print_Area" localSheetId="19">Particulates!$A$1:$G$52</definedName>
    <definedName name="_xlnm.Print_Area" localSheetId="5">'Perf. Form 1'!$A$1:$J$60</definedName>
    <definedName name="_xlnm.Print_Area" localSheetId="7">'Permit Compliance'!$A$1:$J$37</definedName>
    <definedName name="_xlnm.Print_Area" localSheetId="9">'Public Liasion'!$A$1:$I$29</definedName>
    <definedName name="_xlnm.Print_Area" localSheetId="11">'Residue Quality '!$A$1:$G$32</definedName>
    <definedName name="_xlnm.Print_Area" localSheetId="16">'SO2'!$A$1:$G$52</definedName>
    <definedName name="_xlnm.Print_Area" localSheetId="18">TOC!$A$1:$G$52</definedName>
    <definedName name="_xlnm.Print_Area" localSheetId="12">Water!$A$1:$I$26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7" l="1"/>
  <c r="G37" i="6"/>
  <c r="H37" i="6"/>
  <c r="N37" i="30"/>
  <c r="N22" i="30"/>
  <c r="C11" i="30"/>
  <c r="C12" i="30"/>
  <c r="C13" i="30"/>
  <c r="C14" i="30"/>
  <c r="C15" i="30"/>
  <c r="C16" i="30"/>
  <c r="C17" i="30"/>
  <c r="C18" i="30"/>
  <c r="C19" i="30"/>
  <c r="C20" i="30"/>
  <c r="C21" i="30"/>
  <c r="C10" i="30"/>
  <c r="G11" i="30"/>
  <c r="G12" i="30"/>
  <c r="G13" i="30"/>
  <c r="G14" i="30"/>
  <c r="G15" i="30"/>
  <c r="G16" i="30"/>
  <c r="G17" i="30"/>
  <c r="G18" i="30"/>
  <c r="G19" i="30"/>
  <c r="G20" i="30"/>
  <c r="G21" i="30"/>
  <c r="G10" i="30"/>
  <c r="E11" i="30"/>
  <c r="E12" i="30"/>
  <c r="E13" i="30"/>
  <c r="E14" i="30"/>
  <c r="E15" i="30"/>
  <c r="E16" i="30"/>
  <c r="E17" i="30"/>
  <c r="E18" i="30"/>
  <c r="E19" i="30"/>
  <c r="E20" i="30"/>
  <c r="E21" i="30"/>
  <c r="E10" i="30"/>
  <c r="D11" i="30"/>
  <c r="D12" i="30"/>
  <c r="D13" i="30"/>
  <c r="D14" i="30"/>
  <c r="D15" i="30"/>
  <c r="D16" i="30"/>
  <c r="D17" i="30"/>
  <c r="D18" i="30"/>
  <c r="D19" i="30"/>
  <c r="D20" i="30"/>
  <c r="D21" i="30"/>
  <c r="D10" i="30"/>
  <c r="J6" i="28"/>
  <c r="L19" i="28"/>
  <c r="M19" i="28"/>
  <c r="N19" i="28"/>
  <c r="O19" i="28"/>
  <c r="G18" i="31"/>
  <c r="F18" i="31"/>
  <c r="G17" i="31"/>
  <c r="F17" i="31"/>
  <c r="G16" i="31"/>
  <c r="F16" i="31"/>
  <c r="G15" i="31"/>
  <c r="F15" i="31"/>
  <c r="G14" i="31"/>
  <c r="F14" i="31"/>
  <c r="G13" i="31"/>
  <c r="F13" i="31"/>
  <c r="G12" i="31"/>
  <c r="F12" i="31"/>
  <c r="G11" i="31"/>
  <c r="F11" i="31"/>
  <c r="G10" i="31"/>
  <c r="F10" i="31"/>
  <c r="G9" i="31"/>
  <c r="F9" i="31"/>
  <c r="G8" i="31"/>
  <c r="F8" i="31"/>
  <c r="G7" i="31"/>
  <c r="F7" i="31"/>
  <c r="O79" i="36"/>
  <c r="N79" i="36"/>
  <c r="M79" i="36"/>
  <c r="L79" i="36"/>
  <c r="J66" i="36"/>
  <c r="O64" i="36"/>
  <c r="N64" i="36"/>
  <c r="M64" i="36"/>
  <c r="L64" i="36"/>
  <c r="O49" i="36"/>
  <c r="N49" i="36"/>
  <c r="M49" i="36"/>
  <c r="L49" i="36"/>
  <c r="O34" i="36"/>
  <c r="N34" i="36"/>
  <c r="M34" i="36"/>
  <c r="L34" i="36"/>
  <c r="J21" i="36"/>
  <c r="O19" i="36"/>
  <c r="N19" i="36"/>
  <c r="M19" i="36"/>
  <c r="L19" i="36"/>
  <c r="A8" i="36"/>
  <c r="J6" i="36" s="1"/>
  <c r="J3" i="36"/>
  <c r="E1" i="36"/>
  <c r="A1" i="36"/>
  <c r="H21" i="30"/>
  <c r="H20" i="30"/>
  <c r="H19" i="30"/>
  <c r="H18" i="30"/>
  <c r="H17" i="30"/>
  <c r="H16" i="30"/>
  <c r="H15" i="30"/>
  <c r="H14" i="30"/>
  <c r="H13" i="30"/>
  <c r="H12" i="30"/>
  <c r="H11" i="30"/>
  <c r="H10" i="30"/>
  <c r="G18" i="28"/>
  <c r="F18" i="28"/>
  <c r="G17" i="28"/>
  <c r="F17" i="28"/>
  <c r="G16" i="28"/>
  <c r="F16" i="28"/>
  <c r="G15" i="28"/>
  <c r="F15" i="28"/>
  <c r="G14" i="28"/>
  <c r="F14" i="28"/>
  <c r="G13" i="28"/>
  <c r="F13" i="28"/>
  <c r="G12" i="28"/>
  <c r="F12" i="28"/>
  <c r="G11" i="28"/>
  <c r="F11" i="28"/>
  <c r="G10" i="28"/>
  <c r="F10" i="28"/>
  <c r="G9" i="28"/>
  <c r="F9" i="28"/>
  <c r="G8" i="28"/>
  <c r="F8" i="28"/>
  <c r="G7" i="28"/>
  <c r="F7" i="28"/>
  <c r="G18" i="27"/>
  <c r="F18" i="27"/>
  <c r="G17" i="27"/>
  <c r="F17" i="27"/>
  <c r="G16" i="27"/>
  <c r="F16" i="27"/>
  <c r="G15" i="27"/>
  <c r="F15" i="27"/>
  <c r="G14" i="27"/>
  <c r="F14" i="27"/>
  <c r="G13" i="27"/>
  <c r="F13" i="27"/>
  <c r="G12" i="27"/>
  <c r="F12" i="27"/>
  <c r="G11" i="27"/>
  <c r="F11" i="27"/>
  <c r="G10" i="27"/>
  <c r="F10" i="27"/>
  <c r="G9" i="27"/>
  <c r="F9" i="27"/>
  <c r="G8" i="27"/>
  <c r="F8" i="27"/>
  <c r="G7" i="27"/>
  <c r="F7" i="27"/>
  <c r="G18" i="26"/>
  <c r="F18" i="26"/>
  <c r="G17" i="26"/>
  <c r="F17" i="26"/>
  <c r="G16" i="26"/>
  <c r="F16" i="26"/>
  <c r="G15" i="26"/>
  <c r="F15" i="26"/>
  <c r="G14" i="26"/>
  <c r="F14" i="26"/>
  <c r="G13" i="26"/>
  <c r="F13" i="26"/>
  <c r="G12" i="26"/>
  <c r="F12" i="26"/>
  <c r="G11" i="26"/>
  <c r="F11" i="26"/>
  <c r="G10" i="26"/>
  <c r="F10" i="26"/>
  <c r="G9" i="26"/>
  <c r="F9" i="26"/>
  <c r="G8" i="26"/>
  <c r="F8" i="26"/>
  <c r="G7" i="26"/>
  <c r="F7" i="26"/>
  <c r="D18" i="31"/>
  <c r="C18" i="31"/>
  <c r="D17" i="31"/>
  <c r="C17" i="31"/>
  <c r="D16" i="31"/>
  <c r="C16" i="31"/>
  <c r="D15" i="31"/>
  <c r="C15" i="31"/>
  <c r="D14" i="31"/>
  <c r="C14" i="31"/>
  <c r="D13" i="31"/>
  <c r="C13" i="31"/>
  <c r="D12" i="31"/>
  <c r="C12" i="31"/>
  <c r="D11" i="31"/>
  <c r="C11" i="31"/>
  <c r="D10" i="31"/>
  <c r="C10" i="31"/>
  <c r="D9" i="31"/>
  <c r="C9" i="31"/>
  <c r="D8" i="31"/>
  <c r="C8" i="31"/>
  <c r="D7" i="31"/>
  <c r="C7" i="31"/>
  <c r="D18" i="28"/>
  <c r="C18" i="28"/>
  <c r="D17" i="28"/>
  <c r="C17" i="28"/>
  <c r="D16" i="28"/>
  <c r="C16" i="28"/>
  <c r="D15" i="28"/>
  <c r="C15" i="28"/>
  <c r="D14" i="28"/>
  <c r="C14" i="28"/>
  <c r="D13" i="28"/>
  <c r="C13" i="28"/>
  <c r="D12" i="28"/>
  <c r="C12" i="28"/>
  <c r="D11" i="28"/>
  <c r="C11" i="28"/>
  <c r="D10" i="28"/>
  <c r="C10" i="28"/>
  <c r="D9" i="28"/>
  <c r="C9" i="28"/>
  <c r="D8" i="28"/>
  <c r="C8" i="28"/>
  <c r="D7" i="28"/>
  <c r="C7" i="28"/>
  <c r="D18" i="27"/>
  <c r="C18" i="27"/>
  <c r="D17" i="27"/>
  <c r="C17" i="27"/>
  <c r="D16" i="27"/>
  <c r="C16" i="27"/>
  <c r="D15" i="27"/>
  <c r="C15" i="27"/>
  <c r="D14" i="27"/>
  <c r="C14" i="27"/>
  <c r="D13" i="27"/>
  <c r="C13" i="27"/>
  <c r="D12" i="27"/>
  <c r="C12" i="27"/>
  <c r="D11" i="27"/>
  <c r="C11" i="27"/>
  <c r="D10" i="27"/>
  <c r="C10" i="27"/>
  <c r="D9" i="27"/>
  <c r="C9" i="27"/>
  <c r="D8" i="27"/>
  <c r="C8" i="27"/>
  <c r="D7" i="27"/>
  <c r="C7" i="27"/>
  <c r="D18" i="26"/>
  <c r="C18" i="26"/>
  <c r="D17" i="26"/>
  <c r="C17" i="26"/>
  <c r="D16" i="26"/>
  <c r="C16" i="26"/>
  <c r="D15" i="26"/>
  <c r="C15" i="26"/>
  <c r="D14" i="26"/>
  <c r="C14" i="26"/>
  <c r="D13" i="26"/>
  <c r="C13" i="26"/>
  <c r="D12" i="26"/>
  <c r="C12" i="26"/>
  <c r="D11" i="26"/>
  <c r="C11" i="26"/>
  <c r="D10" i="26"/>
  <c r="C10" i="26"/>
  <c r="D9" i="26"/>
  <c r="C9" i="26"/>
  <c r="D8" i="26"/>
  <c r="C8" i="26"/>
  <c r="D7" i="26"/>
  <c r="C7" i="26"/>
  <c r="G18" i="25"/>
  <c r="G17" i="25"/>
  <c r="G16" i="25"/>
  <c r="G15" i="25"/>
  <c r="G14" i="25"/>
  <c r="G13" i="25"/>
  <c r="G12" i="25"/>
  <c r="G11" i="25"/>
  <c r="G10" i="25"/>
  <c r="G9" i="25"/>
  <c r="G8" i="25"/>
  <c r="G7" i="25"/>
  <c r="F18" i="25"/>
  <c r="F17" i="25"/>
  <c r="F16" i="25"/>
  <c r="F15" i="25"/>
  <c r="F14" i="25"/>
  <c r="F13" i="25"/>
  <c r="F12" i="25"/>
  <c r="F11" i="25"/>
  <c r="F10" i="25"/>
  <c r="F9" i="25"/>
  <c r="F8" i="25"/>
  <c r="F7" i="25"/>
  <c r="C8" i="25"/>
  <c r="D8" i="25"/>
  <c r="C9" i="25"/>
  <c r="D9" i="25"/>
  <c r="C10" i="25"/>
  <c r="D10" i="25"/>
  <c r="C11" i="25"/>
  <c r="D11" i="25"/>
  <c r="C12" i="25"/>
  <c r="D12" i="25"/>
  <c r="C13" i="25"/>
  <c r="D13" i="25"/>
  <c r="C14" i="25"/>
  <c r="D14" i="25"/>
  <c r="C15" i="25"/>
  <c r="D15" i="25"/>
  <c r="C16" i="25"/>
  <c r="D16" i="25"/>
  <c r="C17" i="25"/>
  <c r="D17" i="25"/>
  <c r="C18" i="25"/>
  <c r="D18" i="25"/>
  <c r="D7" i="25"/>
  <c r="C7" i="25"/>
  <c r="C8" i="13"/>
  <c r="C9" i="13"/>
  <c r="C10" i="13"/>
  <c r="C11" i="13"/>
  <c r="C12" i="13"/>
  <c r="C13" i="13"/>
  <c r="C14" i="13"/>
  <c r="C15" i="13"/>
  <c r="C16" i="13"/>
  <c r="C17" i="13"/>
  <c r="C18" i="13"/>
  <c r="C7" i="13"/>
  <c r="D8" i="13"/>
  <c r="D9" i="13"/>
  <c r="D10" i="13"/>
  <c r="D11" i="13"/>
  <c r="D12" i="13"/>
  <c r="D13" i="13"/>
  <c r="D14" i="13"/>
  <c r="D15" i="13"/>
  <c r="D16" i="13"/>
  <c r="D17" i="13"/>
  <c r="D18" i="13"/>
  <c r="D7" i="13"/>
  <c r="G8" i="13"/>
  <c r="G9" i="13"/>
  <c r="G10" i="13"/>
  <c r="G11" i="13"/>
  <c r="G12" i="13"/>
  <c r="G13" i="13"/>
  <c r="G14" i="13"/>
  <c r="G15" i="13"/>
  <c r="G16" i="13"/>
  <c r="G17" i="13"/>
  <c r="G18" i="13"/>
  <c r="G7" i="13"/>
  <c r="F8" i="13"/>
  <c r="F9" i="13"/>
  <c r="F10" i="13"/>
  <c r="F11" i="13"/>
  <c r="F12" i="13"/>
  <c r="F13" i="13"/>
  <c r="F14" i="13"/>
  <c r="F15" i="13"/>
  <c r="F16" i="13"/>
  <c r="F17" i="13"/>
  <c r="F18" i="13"/>
  <c r="F7" i="13"/>
  <c r="D6" i="32"/>
  <c r="D13" i="32"/>
  <c r="D21" i="21"/>
  <c r="D20" i="21"/>
  <c r="D11" i="32"/>
  <c r="G16" i="7"/>
  <c r="E16" i="7"/>
  <c r="D65" i="6"/>
  <c r="E65" i="6"/>
  <c r="F65" i="6"/>
  <c r="C65" i="6"/>
  <c r="G65" i="6" s="1"/>
  <c r="G49" i="6"/>
  <c r="H49" i="6"/>
  <c r="G42" i="6"/>
  <c r="G21" i="7" s="1"/>
  <c r="G28" i="7" s="1"/>
  <c r="G43" i="6"/>
  <c r="G22" i="7" s="1"/>
  <c r="G44" i="6"/>
  <c r="G23" i="7" s="1"/>
  <c r="G45" i="6"/>
  <c r="G24" i="7" s="1"/>
  <c r="G46" i="6"/>
  <c r="E25" i="7" s="1"/>
  <c r="G47" i="6"/>
  <c r="E26" i="7" s="1"/>
  <c r="G48" i="6"/>
  <c r="G27" i="7" s="1"/>
  <c r="G35" i="6"/>
  <c r="G36" i="6"/>
  <c r="G38" i="6"/>
  <c r="G39" i="6"/>
  <c r="F26" i="6"/>
  <c r="C26" i="6"/>
  <c r="D26" i="6"/>
  <c r="E26" i="6"/>
  <c r="A61" i="5"/>
  <c r="A43" i="5"/>
  <c r="A5" i="13"/>
  <c r="G3" i="8"/>
  <c r="G3" i="7"/>
  <c r="K24" i="30"/>
  <c r="K9" i="30"/>
  <c r="J21" i="27"/>
  <c r="J21" i="26"/>
  <c r="J6" i="26"/>
  <c r="A8" i="30"/>
  <c r="J6" i="13"/>
  <c r="A5" i="31"/>
  <c r="A5" i="28"/>
  <c r="A5" i="27"/>
  <c r="J6" i="27" s="1"/>
  <c r="A5" i="26"/>
  <c r="A5" i="25"/>
  <c r="E28" i="7" l="1"/>
  <c r="J51" i="36"/>
  <c r="J36" i="36"/>
  <c r="J21" i="31"/>
  <c r="J6" i="25"/>
  <c r="J21" i="25"/>
  <c r="J6" i="31"/>
  <c r="J21" i="28"/>
  <c r="J21" i="13"/>
  <c r="G16" i="6" l="1"/>
  <c r="H16" i="6" s="1"/>
  <c r="G17" i="6"/>
  <c r="H17" i="6" s="1"/>
  <c r="C1" i="32" l="1"/>
  <c r="A1" i="32"/>
  <c r="C18" i="6" l="1"/>
  <c r="H67" i="6" l="1"/>
  <c r="G13" i="6" l="1"/>
  <c r="G55" i="6"/>
  <c r="H55" i="6" s="1"/>
  <c r="J3" i="31" l="1"/>
  <c r="J3" i="30"/>
  <c r="J3" i="28"/>
  <c r="J3" i="27"/>
  <c r="J3" i="26"/>
  <c r="J3" i="25"/>
  <c r="J3" i="13"/>
  <c r="G19" i="6" l="1"/>
  <c r="G66" i="6" l="1"/>
  <c r="G71" i="6"/>
  <c r="G70" i="6"/>
  <c r="H70" i="6" s="1"/>
  <c r="G69" i="6"/>
  <c r="H69" i="6" s="1"/>
  <c r="G67" i="6"/>
  <c r="G63" i="6"/>
  <c r="G64" i="6"/>
  <c r="H64" i="6" l="1"/>
  <c r="D51" i="7"/>
  <c r="H63" i="6"/>
  <c r="C51" i="7"/>
  <c r="H66" i="6"/>
  <c r="I51" i="7"/>
  <c r="H65" i="6"/>
  <c r="D18" i="6"/>
  <c r="E18" i="6"/>
  <c r="F18" i="6"/>
  <c r="G18" i="6" l="1"/>
  <c r="H13" i="6" s="1"/>
  <c r="G21" i="6"/>
  <c r="E1" i="31"/>
  <c r="A1" i="31"/>
  <c r="E1" i="30"/>
  <c r="A1" i="30"/>
  <c r="E1" i="28"/>
  <c r="A1" i="28"/>
  <c r="E1" i="27"/>
  <c r="A1" i="27"/>
  <c r="E1" i="26"/>
  <c r="A1" i="26"/>
  <c r="E1" i="25"/>
  <c r="A1" i="25"/>
  <c r="E1" i="13"/>
  <c r="A1" i="13"/>
  <c r="A1" i="24"/>
  <c r="E1" i="23"/>
  <c r="A1" i="23"/>
  <c r="E1" i="22"/>
  <c r="A1" i="22"/>
  <c r="E1" i="21"/>
  <c r="A1" i="21"/>
  <c r="E1" i="11"/>
  <c r="A1" i="11"/>
  <c r="E1" i="10"/>
  <c r="A1" i="10"/>
  <c r="E1" i="9"/>
  <c r="A1" i="9"/>
  <c r="E1" i="6"/>
  <c r="A1" i="6"/>
  <c r="E1" i="5"/>
  <c r="A1" i="5"/>
  <c r="E1" i="4"/>
  <c r="A1" i="4"/>
  <c r="E1" i="3"/>
  <c r="A1" i="3"/>
  <c r="O34" i="31"/>
  <c r="N34" i="31"/>
  <c r="M34" i="31"/>
  <c r="L34" i="31"/>
  <c r="O19" i="31"/>
  <c r="N19" i="31"/>
  <c r="M19" i="31"/>
  <c r="L19" i="31"/>
  <c r="B8" i="31"/>
  <c r="B9" i="31" s="1"/>
  <c r="B10" i="31" s="1"/>
  <c r="B11" i="31" s="1"/>
  <c r="B12" i="31" s="1"/>
  <c r="B13" i="31" s="1"/>
  <c r="B14" i="31" s="1"/>
  <c r="B15" i="31" s="1"/>
  <c r="B16" i="31" s="1"/>
  <c r="B17" i="31" s="1"/>
  <c r="B18" i="31" s="1"/>
  <c r="Q37" i="30"/>
  <c r="P37" i="30"/>
  <c r="O37" i="30"/>
  <c r="M37" i="30"/>
  <c r="Q22" i="30"/>
  <c r="P22" i="30"/>
  <c r="O22" i="30"/>
  <c r="M22" i="30"/>
  <c r="F11" i="30"/>
  <c r="F12" i="30" s="1"/>
  <c r="F13" i="30" s="1"/>
  <c r="F14" i="30" s="1"/>
  <c r="F15" i="30" s="1"/>
  <c r="F16" i="30" s="1"/>
  <c r="F17" i="30" s="1"/>
  <c r="F18" i="30" s="1"/>
  <c r="F19" i="30" s="1"/>
  <c r="F20" i="30" s="1"/>
  <c r="F21" i="30" s="1"/>
  <c r="B11" i="30"/>
  <c r="B12" i="30" s="1"/>
  <c r="B13" i="30" s="1"/>
  <c r="B14" i="30" s="1"/>
  <c r="B15" i="30" s="1"/>
  <c r="B16" i="30" s="1"/>
  <c r="B17" i="30" s="1"/>
  <c r="B18" i="30" s="1"/>
  <c r="B19" i="30" s="1"/>
  <c r="B20" i="30" s="1"/>
  <c r="B21" i="30" s="1"/>
  <c r="O34" i="28"/>
  <c r="N34" i="28"/>
  <c r="M34" i="28"/>
  <c r="L34" i="28"/>
  <c r="O34" i="27"/>
  <c r="N34" i="27"/>
  <c r="M34" i="27"/>
  <c r="L34" i="27"/>
  <c r="O19" i="27"/>
  <c r="N19" i="27"/>
  <c r="M19" i="27"/>
  <c r="L19" i="27"/>
  <c r="O34" i="26"/>
  <c r="N34" i="26"/>
  <c r="M34" i="26"/>
  <c r="L34" i="26"/>
  <c r="O19" i="26"/>
  <c r="N19" i="26"/>
  <c r="M19" i="26"/>
  <c r="L19" i="26"/>
  <c r="O34" i="25"/>
  <c r="N34" i="25"/>
  <c r="M34" i="25"/>
  <c r="L34" i="25"/>
  <c r="O19" i="25"/>
  <c r="N19" i="25"/>
  <c r="M19" i="25"/>
  <c r="L19" i="25"/>
  <c r="O34" i="13"/>
  <c r="N34" i="13"/>
  <c r="M34" i="13"/>
  <c r="L34" i="13"/>
  <c r="O19" i="13"/>
  <c r="N19" i="13"/>
  <c r="M19" i="13"/>
  <c r="L19" i="13"/>
  <c r="I11" i="7" l="1"/>
  <c r="I14" i="7"/>
  <c r="I27" i="7"/>
  <c r="I25" i="7"/>
  <c r="I24" i="7"/>
  <c r="I26" i="7"/>
  <c r="I20" i="7"/>
  <c r="I23" i="7"/>
  <c r="I19" i="7"/>
  <c r="I12" i="7"/>
  <c r="I13" i="7"/>
  <c r="I15" i="7"/>
  <c r="I21" i="7"/>
  <c r="I22" i="7"/>
  <c r="H48" i="6"/>
  <c r="H35" i="6"/>
  <c r="H36" i="6"/>
  <c r="H38" i="6"/>
  <c r="H39" i="6"/>
  <c r="H46" i="6"/>
  <c r="H47" i="6"/>
  <c r="H43" i="6"/>
  <c r="H45" i="6"/>
  <c r="H44" i="6"/>
  <c r="H42" i="6"/>
  <c r="D28" i="6"/>
  <c r="E28" i="6"/>
  <c r="F28" i="6"/>
  <c r="C28" i="6"/>
  <c r="G7" i="8"/>
  <c r="D7" i="8"/>
  <c r="B5" i="8"/>
  <c r="A3" i="8"/>
  <c r="A1" i="8"/>
  <c r="B4" i="7"/>
  <c r="A3" i="7"/>
  <c r="A1" i="7"/>
  <c r="A8" i="7" s="1"/>
  <c r="H71" i="6"/>
  <c r="G60" i="6"/>
  <c r="G59" i="6"/>
  <c r="G58" i="6"/>
  <c r="H58" i="6" s="1"/>
  <c r="G57" i="6"/>
  <c r="H57" i="6" s="1"/>
  <c r="G56" i="6"/>
  <c r="H56" i="6" s="1"/>
  <c r="G54" i="6"/>
  <c r="H54" i="6" s="1"/>
  <c r="G53" i="6"/>
  <c r="H53" i="6" s="1"/>
  <c r="G52" i="6"/>
  <c r="G41" i="6"/>
  <c r="H41" i="6" s="1"/>
  <c r="G40" i="6"/>
  <c r="H40" i="6" s="1"/>
  <c r="G34" i="6"/>
  <c r="H34" i="6" s="1"/>
  <c r="G30" i="6"/>
  <c r="G29" i="6"/>
  <c r="H29" i="6" s="1"/>
  <c r="G27" i="6"/>
  <c r="G26" i="6"/>
  <c r="H26" i="6" s="1"/>
  <c r="G25" i="6"/>
  <c r="D8" i="32" s="1"/>
  <c r="G24" i="6"/>
  <c r="H24" i="6" s="1"/>
  <c r="G20" i="6"/>
  <c r="H20" i="6" s="1"/>
  <c r="G15" i="6"/>
  <c r="H15" i="6" s="1"/>
  <c r="G14" i="6"/>
  <c r="G12" i="6"/>
  <c r="H12" i="6" s="1"/>
  <c r="G11" i="6"/>
  <c r="G10" i="6"/>
  <c r="G9" i="6"/>
  <c r="G8" i="6"/>
  <c r="I16" i="7" l="1"/>
  <c r="H39" i="7"/>
  <c r="H52" i="6"/>
  <c r="E38" i="7"/>
  <c r="H38" i="7" s="1"/>
  <c r="D11" i="8"/>
  <c r="H27" i="6"/>
  <c r="D14" i="8"/>
  <c r="H30" i="6"/>
  <c r="I28" i="7"/>
  <c r="D12" i="8"/>
  <c r="H25" i="6"/>
  <c r="E40" i="7"/>
  <c r="H40" i="7" s="1"/>
  <c r="E42" i="7"/>
  <c r="H42" i="7" s="1"/>
  <c r="E41" i="7"/>
  <c r="H41" i="7" s="1"/>
  <c r="G29" i="7"/>
  <c r="G28" i="6"/>
  <c r="E29" i="7"/>
  <c r="D10" i="8"/>
  <c r="G10" i="8"/>
  <c r="A36" i="7"/>
  <c r="A48" i="7" s="1"/>
  <c r="I29" i="7" l="1"/>
  <c r="H8" i="6"/>
  <c r="H19" i="6"/>
  <c r="H10" i="6"/>
  <c r="G11" i="8"/>
  <c r="G12" i="8"/>
  <c r="H14" i="6"/>
  <c r="G14" i="8"/>
  <c r="H11" i="6"/>
  <c r="H9" i="6"/>
</calcChain>
</file>

<file path=xl/sharedStrings.xml><?xml version="1.0" encoding="utf-8"?>
<sst xmlns="http://schemas.openxmlformats.org/spreadsheetml/2006/main" count="1629" uniqueCount="564">
  <si>
    <t>Add company logo</t>
  </si>
  <si>
    <t>Note that there is another version of this template available for co-incinerators</t>
  </si>
  <si>
    <t>Add photo</t>
  </si>
  <si>
    <t>Notes:</t>
  </si>
  <si>
    <t>This template may require adjustments by individual operators to meet specific reporting requirements as defined in the site Permit(s)</t>
  </si>
  <si>
    <t>Year:</t>
  </si>
  <si>
    <t>Address:</t>
  </si>
  <si>
    <t xml:space="preserve">Tel: </t>
  </si>
  <si>
    <t xml:space="preserve">Email: </t>
  </si>
  <si>
    <t>Prepared by:</t>
  </si>
  <si>
    <t>Position:</t>
  </si>
  <si>
    <t>Approved by:</t>
  </si>
  <si>
    <t>Version:</t>
  </si>
  <si>
    <t>Issue Date:</t>
  </si>
  <si>
    <t>Contents</t>
  </si>
  <si>
    <t>Section</t>
  </si>
  <si>
    <t>Subject</t>
  </si>
  <si>
    <t xml:space="preserve">Page </t>
  </si>
  <si>
    <t>Section references and Page nos. to be inserted</t>
  </si>
  <si>
    <t>Facility Information</t>
  </si>
  <si>
    <t>Sections and Subjects may require adjustment by individual operators to meet specific reporting requirements as defined in the sites Permit(s)</t>
  </si>
  <si>
    <t>Operational Data</t>
  </si>
  <si>
    <t>Operational Summary</t>
  </si>
  <si>
    <t>Performance Form 1</t>
  </si>
  <si>
    <t>Energy Form 1</t>
  </si>
  <si>
    <t>Permit Compliance</t>
  </si>
  <si>
    <t>Improvements</t>
  </si>
  <si>
    <t>Carbon dioxide and nitrous oxide emissions</t>
  </si>
  <si>
    <t xml:space="preserve">Residue Quality </t>
  </si>
  <si>
    <t>Emissions to Water</t>
  </si>
  <si>
    <t>Emissions to Air (periodically monitored)</t>
  </si>
  <si>
    <t>Emissions to Air (continuously monitored)</t>
  </si>
  <si>
    <t>Hydrogen Chloride emissions</t>
  </si>
  <si>
    <t>Total Organic Carbon emissions</t>
  </si>
  <si>
    <t>Particulate Matter emissions</t>
  </si>
  <si>
    <t>Carbon Monoxide emissions</t>
  </si>
  <si>
    <t>Ammonia emissions</t>
  </si>
  <si>
    <t>Version Control</t>
  </si>
  <si>
    <t>Information</t>
  </si>
  <si>
    <t>Date</t>
  </si>
  <si>
    <t>Distribution</t>
  </si>
  <si>
    <t>Copy</t>
  </si>
  <si>
    <t>Name, Role</t>
  </si>
  <si>
    <t>No.</t>
  </si>
  <si>
    <t xml:space="preserve">This report is required under the Industrial Emissions Directive’s Article 55(2) requirements on reporting and public information on waste incineration plants and co-incineration plants, which require the operator to produce an annual report on the functioning and monitoring of the plant and make it available to the public. </t>
  </si>
  <si>
    <t>Plant Description and Design</t>
  </si>
  <si>
    <t>Summary of Operational Processes and Procedures</t>
  </si>
  <si>
    <t>Plant Size</t>
  </si>
  <si>
    <t>tonnes pa</t>
  </si>
  <si>
    <t>MWth</t>
  </si>
  <si>
    <t>MWe</t>
  </si>
  <si>
    <t>No. of combustion lines</t>
  </si>
  <si>
    <t>No. of Turbines:</t>
  </si>
  <si>
    <t xml:space="preserve">* - RDF to include SRF </t>
  </si>
  <si>
    <t>** - Combusted tonnage = tonnes delivered in period + (tonnes in bunker at start of period – tonnes in bunker at end of period), or equivalent calculation depending on plant type</t>
  </si>
  <si>
    <t>Waste types received</t>
  </si>
  <si>
    <t>Unit</t>
  </si>
  <si>
    <t>Q1</t>
  </si>
  <si>
    <t>Q2</t>
  </si>
  <si>
    <t>Q3</t>
  </si>
  <si>
    <t>Q4</t>
  </si>
  <si>
    <t>Year Total</t>
  </si>
  <si>
    <t>%</t>
  </si>
  <si>
    <t>Household / Local Authority</t>
  </si>
  <si>
    <t>tonnes</t>
  </si>
  <si>
    <t xml:space="preserve">Commercial &amp; Industrial </t>
  </si>
  <si>
    <t>*** - CHP plants only</t>
  </si>
  <si>
    <t xml:space="preserve">Hazardous </t>
  </si>
  <si>
    <t>**** Availability Definition: 'the availability of a line is to be calculated by the number of hours the line reported Continuously Monitored emission levels to the Regulator through the calendar year divided by the total number of hours in that year. 
The overall plant availability is calculated as the Mean of all lines in the plant. For clarity this includes periods of abnormal operation.'  
Rationale: The primary function of an Energy from Waste facility is the disposal of waste. It follows therefore that the availability of a plant is determined by the period of time a facility spends undertaking this activity.</t>
  </si>
  <si>
    <t>Clinical</t>
  </si>
  <si>
    <t xml:space="preserve">Waste wood (biomass) </t>
  </si>
  <si>
    <t>Refuse Derived Fuel * - H'hold/LA</t>
  </si>
  <si>
    <t>Refuse Derived Fuel *  - C&amp;I</t>
  </si>
  <si>
    <t>Other [Please specify]</t>
  </si>
  <si>
    <t>Total waste received</t>
  </si>
  <si>
    <t xml:space="preserve">Rejected Waste </t>
  </si>
  <si>
    <t>Unprocessed waste transferred out</t>
  </si>
  <si>
    <t>Total waste combusted **</t>
  </si>
  <si>
    <r>
      <t xml:space="preserve">Password for protected cells
</t>
    </r>
    <r>
      <rPr>
        <sz val="11"/>
        <color theme="1"/>
        <rFont val="Calibri"/>
        <family val="2"/>
        <scheme val="minor"/>
      </rPr>
      <t xml:space="preserve">A password has been set to prevent accidental  editing of cells with formulae. 
If you still need to make an edit for some reason then the </t>
    </r>
    <r>
      <rPr>
        <b/>
        <sz val="11"/>
        <color theme="1"/>
        <rFont val="Calibri"/>
        <family val="2"/>
        <scheme val="minor"/>
      </rPr>
      <t>password = 1234</t>
    </r>
  </si>
  <si>
    <t>Energy Usage / Export</t>
  </si>
  <si>
    <t>KWh/te</t>
  </si>
  <si>
    <t>Power Generated</t>
  </si>
  <si>
    <t>MWh</t>
  </si>
  <si>
    <t>Power Exported</t>
  </si>
  <si>
    <t>Power Used on site</t>
  </si>
  <si>
    <t>Power Imported</t>
  </si>
  <si>
    <t>Parasitic Load</t>
  </si>
  <si>
    <t>Thermal Energy Produced ***</t>
  </si>
  <si>
    <t>Thermal Energy Exported ***</t>
  </si>
  <si>
    <t>R1 value (if applicable)</t>
  </si>
  <si>
    <t>R1</t>
  </si>
  <si>
    <t>Waste Disposal &amp; Recovery</t>
  </si>
  <si>
    <t>% inputs</t>
  </si>
  <si>
    <t>APC Residues - produced</t>
  </si>
  <si>
    <t>IBA - produced</t>
  </si>
  <si>
    <t>Metals recycling</t>
  </si>
  <si>
    <t>Other</t>
  </si>
  <si>
    <t>Raw Material Usage</t>
  </si>
  <si>
    <t>kg or Ltr /te</t>
  </si>
  <si>
    <t>Mains Water</t>
  </si>
  <si>
    <t>ltrs</t>
  </si>
  <si>
    <t>Other Water</t>
  </si>
  <si>
    <t>Ammonia</t>
  </si>
  <si>
    <t>kgs</t>
  </si>
  <si>
    <t>Urea</t>
  </si>
  <si>
    <t>Activated Carbon</t>
  </si>
  <si>
    <t>Lime / hydrated lime</t>
  </si>
  <si>
    <t>Fuel oil</t>
  </si>
  <si>
    <t>Gas</t>
  </si>
  <si>
    <t>cuf</t>
  </si>
  <si>
    <t xml:space="preserve">Summary </t>
  </si>
  <si>
    <t>Line/Unit</t>
  </si>
  <si>
    <t xml:space="preserve">Hrs in year </t>
  </si>
  <si>
    <t>Availability of waste combustion by line, hrs ****</t>
  </si>
  <si>
    <t>Overall Availability, mean avg. of all lines, hrs</t>
  </si>
  <si>
    <t>Hours of turbine operations, hrs</t>
  </si>
  <si>
    <t>Hours of heat / steam export</t>
  </si>
  <si>
    <t>Net Calorific Value of waste</t>
  </si>
  <si>
    <t>MJ/kg</t>
  </si>
  <si>
    <t>Abnormal Events</t>
  </si>
  <si>
    <t>qty.</t>
  </si>
  <si>
    <t>Abnormal operation</t>
  </si>
  <si>
    <t>hours</t>
  </si>
  <si>
    <t>Permit Breaches</t>
  </si>
  <si>
    <t>Summary of Plant Operations and Maintenance during the reporting year</t>
  </si>
  <si>
    <t>Summary of Residue Handling for the reporting year</t>
  </si>
  <si>
    <t xml:space="preserve">Include in here a summary of residue handling regimes and destinations </t>
  </si>
  <si>
    <t xml:space="preserve"> Annual Reporting Performance Form 1</t>
  </si>
  <si>
    <t xml:space="preserve">Operator: </t>
  </si>
  <si>
    <t>Facility:</t>
  </si>
  <si>
    <t>Form:</t>
  </si>
  <si>
    <t>Performance 1</t>
  </si>
  <si>
    <t xml:space="preserve">Reporting  Period from: </t>
  </si>
  <si>
    <t>to:</t>
  </si>
  <si>
    <t>Annual Reporting of Waste Disposal and Recovery</t>
  </si>
  <si>
    <t>Waste Description</t>
  </si>
  <si>
    <t>Disposal Route(s)</t>
  </si>
  <si>
    <t>Disposal Tonnes</t>
  </si>
  <si>
    <t>Recovery Tonnes</t>
  </si>
  <si>
    <t>% / tonne of waste incinerated</t>
  </si>
  <si>
    <t>1) Hazardous Wastes</t>
  </si>
  <si>
    <t>APC Residues</t>
  </si>
  <si>
    <t>IBA</t>
  </si>
  <si>
    <t>Total Hazardous Waste</t>
  </si>
  <si>
    <t>2) Non-Hazardous Wastes</t>
  </si>
  <si>
    <t>Ferrous Metal</t>
  </si>
  <si>
    <t>Total Non-Hazardous Waste</t>
  </si>
  <si>
    <t>TOTAL WASTE</t>
  </si>
  <si>
    <t>Operator’s comments :</t>
  </si>
  <si>
    <t>Annual Reporting of Water and Other Raw Material Usage</t>
  </si>
  <si>
    <t>Raw Material</t>
  </si>
  <si>
    <t>Usage</t>
  </si>
  <si>
    <r>
      <t>m</t>
    </r>
    <r>
      <rPr>
        <vertAlign val="superscript"/>
        <sz val="10"/>
        <color theme="1"/>
        <rFont val="Arial"/>
        <family val="2"/>
      </rPr>
      <t>3</t>
    </r>
  </si>
  <si>
    <r>
      <t>m</t>
    </r>
    <r>
      <rPr>
        <vertAlign val="superscript"/>
        <sz val="10"/>
        <color theme="1"/>
        <rFont val="Arial"/>
        <family val="2"/>
      </rPr>
      <t>3</t>
    </r>
    <r>
      <rPr>
        <sz val="10"/>
        <color theme="1"/>
        <rFont val="Arial"/>
        <family val="2"/>
      </rPr>
      <t>/te</t>
    </r>
  </si>
  <si>
    <t>Total Water</t>
  </si>
  <si>
    <t>Urea / Ammonia</t>
  </si>
  <si>
    <t>kg</t>
  </si>
  <si>
    <t>kg/te</t>
  </si>
  <si>
    <t>Lime / hydrated lime / Sodium Bicarb.</t>
  </si>
  <si>
    <t xml:space="preserve">Annual Reporting of other performance indicators </t>
  </si>
  <si>
    <t>Parameter</t>
  </si>
  <si>
    <t>Results by Line</t>
  </si>
  <si>
    <t>A1</t>
  </si>
  <si>
    <t>A2</t>
  </si>
  <si>
    <t>A3</t>
  </si>
  <si>
    <t>A4</t>
  </si>
  <si>
    <t>A5</t>
  </si>
  <si>
    <t>Turbine 1</t>
  </si>
  <si>
    <t>Turbine 2</t>
  </si>
  <si>
    <t>Operating hours for the year, hours</t>
  </si>
  <si>
    <t>Number of periods of abnormal operation, qty.</t>
  </si>
  <si>
    <t>Cumulative hours of abnormal operation for this year, hours</t>
  </si>
  <si>
    <t xml:space="preserve">Signed: </t>
  </si>
  <si>
    <t>Date:</t>
  </si>
  <si>
    <t xml:space="preserve"> Annual Reporting of Energy Usage/Export</t>
  </si>
  <si>
    <t>Energy 1</t>
  </si>
  <si>
    <t>Energy Source</t>
  </si>
  <si>
    <t>Energy Usage</t>
  </si>
  <si>
    <t>Electricity Produced</t>
  </si>
  <si>
    <t xml:space="preserve">Electricity Imported   </t>
  </si>
  <si>
    <t>Electricity Exported</t>
  </si>
  <si>
    <t>Gas Oil</t>
  </si>
  <si>
    <t>Steam/hot water exported</t>
  </si>
  <si>
    <t>GWh</t>
  </si>
  <si>
    <t>Summary of Permit Compliance</t>
  </si>
  <si>
    <t>Compliance with permit limits for continuously monitored pollutants</t>
  </si>
  <si>
    <t>The plant met its emission limits as shown in the table below:</t>
  </si>
  <si>
    <t>Substance</t>
  </si>
  <si>
    <r>
      <t>Percentage time compliant during operation</t>
    </r>
    <r>
      <rPr>
        <b/>
        <vertAlign val="superscript"/>
        <sz val="11"/>
        <color theme="1"/>
        <rFont val="Arial"/>
        <family val="2"/>
      </rPr>
      <t>Note 1</t>
    </r>
  </si>
  <si>
    <t>Half-hourly limit</t>
  </si>
  <si>
    <t>Daily limit</t>
  </si>
  <si>
    <t>Particulates</t>
  </si>
  <si>
    <t>Oxides of nitrogen</t>
  </si>
  <si>
    <t>Sulphur dioxide</t>
  </si>
  <si>
    <t>Carbon monoxide</t>
  </si>
  <si>
    <t>Total organic carbon</t>
  </si>
  <si>
    <t>Hydrogen chloride</t>
  </si>
  <si>
    <t>Hydrogen fluoride</t>
  </si>
  <si>
    <t xml:space="preserve">Reason </t>
  </si>
  <si>
    <t>Measures taken to prevent reoccurrence</t>
  </si>
  <si>
    <t>Summary of any complaints received and actions to taken to resolve them.</t>
  </si>
  <si>
    <t>Summary of complaint [including Line/Reference]</t>
  </si>
  <si>
    <t>Summary of Plant Improvements</t>
  </si>
  <si>
    <t>Summary of any efficiency improvements that have been completed within the year.</t>
  </si>
  <si>
    <t>Summary of any permit improvement conditions that have been completed within the year and the resulting environmental benefits.</t>
  </si>
  <si>
    <t>Summary of any changes to the plant or operating techniques which required a variation to the permit and a summary of the resulting environmental impact.</t>
  </si>
  <si>
    <t>Summary of any other improvements made to the plant or planned to be made and a summary of the resulting environmental benefits.</t>
  </si>
  <si>
    <t>Summary of events held during the reporting year.</t>
  </si>
  <si>
    <t>Description</t>
  </si>
  <si>
    <t>List of events planned for next year</t>
  </si>
  <si>
    <t>Carbon dioxide emissions and biogenic content of waste inputs</t>
  </si>
  <si>
    <r>
      <t xml:space="preserve">Carbon dioxide emissions </t>
    </r>
    <r>
      <rPr>
        <sz val="11"/>
        <color theme="1"/>
        <rFont val="Arial"/>
        <family val="2"/>
      </rPr>
      <t>(all types of plant)</t>
    </r>
  </si>
  <si>
    <t>Annual mass of carbon dioxide released</t>
  </si>
  <si>
    <t xml:space="preserve">tonnes </t>
  </si>
  <si>
    <t>Annual mass of carbon dioxide released per tonne of waste burned</t>
  </si>
  <si>
    <r>
      <t>t CO</t>
    </r>
    <r>
      <rPr>
        <vertAlign val="subscript"/>
        <sz val="10"/>
        <color theme="1"/>
        <rFont val="Arial"/>
        <family val="2"/>
      </rPr>
      <t>2</t>
    </r>
    <r>
      <rPr>
        <sz val="10"/>
        <color theme="1"/>
        <rFont val="Arial"/>
        <family val="2"/>
      </rPr>
      <t xml:space="preserve"> / t waste </t>
    </r>
  </si>
  <si>
    <t>Annual mass of carbon dioxide released per MWh of energy exported</t>
  </si>
  <si>
    <r>
      <t>t CO</t>
    </r>
    <r>
      <rPr>
        <vertAlign val="subscript"/>
        <sz val="10"/>
        <color theme="1"/>
        <rFont val="Arial"/>
        <family val="2"/>
      </rPr>
      <t>2</t>
    </r>
    <r>
      <rPr>
        <sz val="10"/>
        <color theme="1"/>
        <rFont val="Arial"/>
        <family val="2"/>
      </rPr>
      <t xml:space="preserve"> / MWh export </t>
    </r>
  </si>
  <si>
    <t>Description of how annual carbon dioxide mass emission has been calculated. 
See Note 1</t>
  </si>
  <si>
    <r>
      <rPr>
        <b/>
        <sz val="11"/>
        <color theme="1"/>
        <rFont val="Arial"/>
        <family val="2"/>
      </rPr>
      <t>Nitrous oxide emissions</t>
    </r>
    <r>
      <rPr>
        <sz val="11"/>
        <color theme="1"/>
        <rFont val="Arial"/>
        <family val="2"/>
      </rPr>
      <t xml:space="preserve"> </t>
    </r>
    <r>
      <rPr>
        <sz val="10"/>
        <color theme="1"/>
        <rFont val="Arial"/>
        <family val="2"/>
      </rPr>
      <t>(only plants which use ammonia or urea to abate NOx emissions)</t>
    </r>
  </si>
  <si>
    <t>Annual mass emissions of nitrous oxide</t>
  </si>
  <si>
    <r>
      <t>tonnes N</t>
    </r>
    <r>
      <rPr>
        <vertAlign val="subscript"/>
        <sz val="10"/>
        <color theme="1"/>
        <rFont val="Arial"/>
        <family val="2"/>
      </rPr>
      <t>2</t>
    </r>
    <r>
      <rPr>
        <sz val="10"/>
        <color theme="1"/>
        <rFont val="Arial"/>
        <family val="2"/>
      </rPr>
      <t>O</t>
    </r>
  </si>
  <si>
    <t>Description of how annual nitrous oxide mass emission has been calculated
See Note 2</t>
  </si>
  <si>
    <r>
      <t>tonnes CO</t>
    </r>
    <r>
      <rPr>
        <vertAlign val="subscript"/>
        <sz val="10"/>
        <color theme="1"/>
        <rFont val="Arial"/>
        <family val="2"/>
      </rPr>
      <t>2</t>
    </r>
    <r>
      <rPr>
        <sz val="10"/>
        <color theme="1"/>
        <rFont val="Arial"/>
        <family val="2"/>
      </rPr>
      <t>e</t>
    </r>
  </si>
  <si>
    <r>
      <t>Biogenic CO2 emissions</t>
    </r>
    <r>
      <rPr>
        <sz val="11"/>
        <color theme="1"/>
        <rFont val="Arial"/>
        <family val="2"/>
      </rPr>
      <t xml:space="preserve"> (</t>
    </r>
    <r>
      <rPr>
        <sz val="10"/>
        <color theme="1"/>
        <rFont val="Arial"/>
        <family val="2"/>
      </rPr>
      <t>See Note 4)</t>
    </r>
  </si>
  <si>
    <t>Percentage of total carbon dioxide emissions arising from biogenic waste</t>
  </si>
  <si>
    <t>No. of measurements undertaken</t>
  </si>
  <si>
    <t>Number</t>
  </si>
  <si>
    <t>Description of how percentage biogenic carbon dioxide emissions have been measured or calculated.
See Note 5</t>
  </si>
  <si>
    <r>
      <t xml:space="preserve">Biogenic fraction of waste feedstock </t>
    </r>
    <r>
      <rPr>
        <sz val="11"/>
        <color theme="1"/>
        <rFont val="Arial"/>
        <family val="2"/>
      </rPr>
      <t>(</t>
    </r>
    <r>
      <rPr>
        <sz val="10"/>
        <color theme="1"/>
        <rFont val="Arial"/>
        <family val="2"/>
      </rPr>
      <t>See Note 4)</t>
    </r>
  </si>
  <si>
    <t>Yearly average biogenic percentage of the waste by net calorific value (NCV)</t>
  </si>
  <si>
    <t>Description of how biogenic percentage (by NCV) has been calculated or estimated. 
See Note 6</t>
  </si>
  <si>
    <t>Comments:</t>
  </si>
  <si>
    <t>Residue Quality Monitoring Requirements</t>
  </si>
  <si>
    <t>Summary of monitoring undertaken and compliance</t>
  </si>
  <si>
    <t>Commentary on any specific events</t>
  </si>
  <si>
    <t>Date &amp; Event</t>
  </si>
  <si>
    <t>Residue Quality Monitoring Results</t>
  </si>
  <si>
    <t xml:space="preserve">Parameter (unit) </t>
  </si>
  <si>
    <t>Limit</t>
  </si>
  <si>
    <t xml:space="preserve">Normal Operation </t>
  </si>
  <si>
    <t xml:space="preserve">Bottom ash  </t>
  </si>
  <si>
    <t>Loss on Ignition (average %)</t>
  </si>
  <si>
    <t>&lt;5%</t>
  </si>
  <si>
    <t>Total Organic Carbon (average %)</t>
  </si>
  <si>
    <t>&lt;3%</t>
  </si>
  <si>
    <t>No. of Assessments Undertaken</t>
  </si>
  <si>
    <t>---</t>
  </si>
  <si>
    <t>No. of Hazardous Results</t>
  </si>
  <si>
    <t>Comments :</t>
  </si>
  <si>
    <t>Emissions to Water / Sewer</t>
  </si>
  <si>
    <t>Monitoring Frequency</t>
  </si>
  <si>
    <t>Target</t>
  </si>
  <si>
    <t>Max.</t>
  </si>
  <si>
    <t>Average</t>
  </si>
  <si>
    <t>Summary of monitoring undertaken, standards used and compliance</t>
  </si>
  <si>
    <r>
      <t xml:space="preserve">Template may require adjustment for any bespoke monitoring requirements of permit </t>
    </r>
    <r>
      <rPr>
        <i/>
        <sz val="11"/>
        <color rgb="FFFF0000"/>
        <rFont val="Arial"/>
        <family val="2"/>
      </rPr>
      <t>- please also check that all default ELV values, reference periods and the stated oxygen reference value match those for your plant, and edit if necessary!</t>
    </r>
  </si>
  <si>
    <t>Ref. Period</t>
  </si>
  <si>
    <t>User to add additional tables as necessary, depending on whether quarterly or bi-annual reporting is required for the compliance year</t>
  </si>
  <si>
    <t>1 hr</t>
  </si>
  <si>
    <t>0.5-8hrs</t>
  </si>
  <si>
    <t>Hg and its compounds</t>
  </si>
  <si>
    <t>Sb, As, Pb, Cr, Co, Cu, Mn, Ni, V and their compounds</t>
  </si>
  <si>
    <t>Dioxins &amp; Furans (I-TEQ)</t>
  </si>
  <si>
    <t>6-8hrs</t>
  </si>
  <si>
    <t>Reference Period</t>
  </si>
  <si>
    <t>Emission Limit Value</t>
  </si>
  <si>
    <t>PCBs (WHO-TEQ Humans / Mammals)</t>
  </si>
  <si>
    <r>
      <t>None set ng/m</t>
    </r>
    <r>
      <rPr>
        <vertAlign val="superscript"/>
        <sz val="10"/>
        <color theme="1"/>
        <rFont val="Arial"/>
        <family val="2"/>
      </rPr>
      <t>3</t>
    </r>
  </si>
  <si>
    <t>PCBs (WHO-TEQ Fish)</t>
  </si>
  <si>
    <r>
      <t>1 mg/m</t>
    </r>
    <r>
      <rPr>
        <vertAlign val="superscript"/>
        <sz val="10"/>
        <color theme="1"/>
        <rFont val="Arial"/>
        <family val="2"/>
      </rPr>
      <t>3</t>
    </r>
  </si>
  <si>
    <t>PCBs (WHO-TEQ Birds)</t>
  </si>
  <si>
    <r>
      <t>0.02 mg/m</t>
    </r>
    <r>
      <rPr>
        <vertAlign val="superscript"/>
        <sz val="10"/>
        <color theme="1"/>
        <rFont val="Arial"/>
        <family val="2"/>
      </rPr>
      <t>3</t>
    </r>
  </si>
  <si>
    <t>Dioxins &amp; Furans (WHO-TEQ Humans / Mammals)</t>
  </si>
  <si>
    <t>Dioxins &amp; Furans (WHO-TEQ Fish)</t>
  </si>
  <si>
    <r>
      <t>0.3 mg/m</t>
    </r>
    <r>
      <rPr>
        <vertAlign val="superscript"/>
        <sz val="10"/>
        <color theme="1"/>
        <rFont val="Arial"/>
        <family val="2"/>
      </rPr>
      <t>3</t>
    </r>
  </si>
  <si>
    <t>Dioxins &amp; Furans (WHO-TEQ Birds)</t>
  </si>
  <si>
    <r>
      <t>0.06 ng/m</t>
    </r>
    <r>
      <rPr>
        <vertAlign val="superscript"/>
        <sz val="10"/>
        <color theme="1"/>
        <rFont val="Arial"/>
        <family val="2"/>
      </rPr>
      <t>3</t>
    </r>
  </si>
  <si>
    <t>Anthanthrene</t>
  </si>
  <si>
    <r>
      <t>None set µg/m</t>
    </r>
    <r>
      <rPr>
        <vertAlign val="superscript"/>
        <sz val="10"/>
        <color theme="1"/>
        <rFont val="Arial"/>
        <family val="2"/>
      </rPr>
      <t>3</t>
    </r>
  </si>
  <si>
    <t>Benzo(a)anthracene</t>
  </si>
  <si>
    <t>Benzo(a)pyrene</t>
  </si>
  <si>
    <t>Benzo(b)fluoranthene</t>
  </si>
  <si>
    <t>Benzo(b)naptho(2,1-d) thiophene</t>
  </si>
  <si>
    <t>Benzo(c)phenanthrene</t>
  </si>
  <si>
    <t>Benzo(ghi)perylene</t>
  </si>
  <si>
    <t>Benzo(k)fluoranthene</t>
  </si>
  <si>
    <t>Cholanthrene</t>
  </si>
  <si>
    <t>Chrysene</t>
  </si>
  <si>
    <t>Cyclopenta(cd)pyrene</t>
  </si>
  <si>
    <t>Dibenzo(ai)pyrene</t>
  </si>
  <si>
    <t>Dibenzo(ah)anthracene</t>
  </si>
  <si>
    <t>Fluoranthene</t>
  </si>
  <si>
    <t>Indeno(123-cd) pyrene</t>
  </si>
  <si>
    <t>Naphthalene</t>
  </si>
  <si>
    <t>Template may require adjustment for any bespoke monitoring requirements of permit</t>
  </si>
  <si>
    <t>Please check that all default ELV values match those for your plant and edit if necessary!</t>
  </si>
  <si>
    <t>Report to 1 decimal place</t>
  </si>
  <si>
    <t>Results of emissions to air that are continuously monitored (maximum and average values for each line) - oxygen reference 11%</t>
  </si>
  <si>
    <t>Avg.</t>
  </si>
  <si>
    <t>Daily mean</t>
  </si>
  <si>
    <r>
      <t>200 mg/m</t>
    </r>
    <r>
      <rPr>
        <vertAlign val="superscript"/>
        <sz val="10"/>
        <color theme="1"/>
        <rFont val="Arial"/>
        <family val="2"/>
      </rPr>
      <t>3</t>
    </r>
    <r>
      <rPr>
        <sz val="10"/>
        <color theme="1"/>
        <rFont val="Arial"/>
        <family val="2"/>
      </rPr>
      <t xml:space="preserve"> </t>
    </r>
  </si>
  <si>
    <t>½ hourly mean</t>
  </si>
  <si>
    <r>
      <t>400 mg/m</t>
    </r>
    <r>
      <rPr>
        <vertAlign val="superscript"/>
        <sz val="10"/>
        <color theme="1"/>
        <rFont val="Arial"/>
        <family val="2"/>
      </rPr>
      <t>3</t>
    </r>
    <r>
      <rPr>
        <sz val="10"/>
        <color theme="1"/>
        <rFont val="Arial"/>
        <family val="2"/>
      </rPr>
      <t xml:space="preserve"> </t>
    </r>
  </si>
  <si>
    <r>
      <t>30 mg/m</t>
    </r>
    <r>
      <rPr>
        <vertAlign val="superscript"/>
        <sz val="10"/>
        <color theme="1"/>
        <rFont val="Arial"/>
        <family val="2"/>
      </rPr>
      <t>3</t>
    </r>
    <r>
      <rPr>
        <sz val="10"/>
        <color theme="1"/>
        <rFont val="Arial"/>
        <family val="2"/>
      </rPr>
      <t xml:space="preserve"> </t>
    </r>
  </si>
  <si>
    <r>
      <t>180 mg/m</t>
    </r>
    <r>
      <rPr>
        <vertAlign val="superscript"/>
        <sz val="10"/>
        <color theme="1"/>
        <rFont val="Arial"/>
        <family val="2"/>
      </rPr>
      <t>3</t>
    </r>
    <r>
      <rPr>
        <sz val="10"/>
        <color theme="1"/>
        <rFont val="Arial"/>
        <family val="2"/>
      </rPr>
      <t xml:space="preserve"> </t>
    </r>
  </si>
  <si>
    <t xml:space="preserve">Total Organic Carbon </t>
  </si>
  <si>
    <r>
      <t>10 mg/m</t>
    </r>
    <r>
      <rPr>
        <vertAlign val="superscript"/>
        <sz val="10"/>
        <color theme="1"/>
        <rFont val="Arial"/>
        <family val="2"/>
      </rPr>
      <t>3</t>
    </r>
    <r>
      <rPr>
        <sz val="10"/>
        <color theme="1"/>
        <rFont val="Arial"/>
        <family val="2"/>
      </rPr>
      <t xml:space="preserve"> </t>
    </r>
  </si>
  <si>
    <r>
      <t>20 mg/m</t>
    </r>
    <r>
      <rPr>
        <vertAlign val="superscript"/>
        <sz val="10"/>
        <color theme="1"/>
        <rFont val="Arial"/>
        <family val="2"/>
      </rPr>
      <t>3</t>
    </r>
    <r>
      <rPr>
        <sz val="10"/>
        <color theme="1"/>
        <rFont val="Arial"/>
        <family val="2"/>
      </rPr>
      <t xml:space="preserve"> </t>
    </r>
  </si>
  <si>
    <r>
      <t>8 mg/m</t>
    </r>
    <r>
      <rPr>
        <vertAlign val="superscript"/>
        <sz val="10"/>
        <color theme="1"/>
        <rFont val="Arial"/>
        <family val="2"/>
      </rPr>
      <t>3</t>
    </r>
    <r>
      <rPr>
        <sz val="10"/>
        <color theme="1"/>
        <rFont val="Arial"/>
        <family val="2"/>
      </rPr>
      <t xml:space="preserve"> </t>
    </r>
  </si>
  <si>
    <t xml:space="preserve">Hydrogen chloride </t>
  </si>
  <si>
    <r>
      <t>40 mg/m</t>
    </r>
    <r>
      <rPr>
        <vertAlign val="superscript"/>
        <sz val="10"/>
        <color theme="1"/>
        <rFont val="Arial"/>
        <family val="2"/>
      </rPr>
      <t>3</t>
    </r>
    <r>
      <rPr>
        <sz val="10"/>
        <color theme="1"/>
        <rFont val="Arial"/>
        <family val="2"/>
      </rPr>
      <t xml:space="preserve"> </t>
    </r>
  </si>
  <si>
    <r>
      <t>60 mg/m</t>
    </r>
    <r>
      <rPr>
        <vertAlign val="superscript"/>
        <sz val="10"/>
        <color theme="1"/>
        <rFont val="Arial"/>
        <family val="2"/>
      </rPr>
      <t>3</t>
    </r>
    <r>
      <rPr>
        <sz val="10"/>
        <color theme="1"/>
        <rFont val="Arial"/>
        <family val="2"/>
      </rPr>
      <t xml:space="preserve"> </t>
    </r>
  </si>
  <si>
    <r>
      <t>15 mg/m</t>
    </r>
    <r>
      <rPr>
        <vertAlign val="superscript"/>
        <sz val="10"/>
        <color theme="1"/>
        <rFont val="Arial"/>
        <family val="2"/>
      </rPr>
      <t>3</t>
    </r>
    <r>
      <rPr>
        <sz val="10"/>
        <color theme="1"/>
        <rFont val="Arial"/>
        <family val="2"/>
      </rPr>
      <t xml:space="preserve"> </t>
    </r>
  </si>
  <si>
    <r>
      <t>50 mg/m</t>
    </r>
    <r>
      <rPr>
        <vertAlign val="superscript"/>
        <sz val="10"/>
        <color theme="1"/>
        <rFont val="Arial"/>
        <family val="2"/>
      </rPr>
      <t>3</t>
    </r>
    <r>
      <rPr>
        <sz val="10"/>
        <color theme="1"/>
        <rFont val="Arial"/>
        <family val="2"/>
      </rPr>
      <t xml:space="preserve"> </t>
    </r>
  </si>
  <si>
    <t xml:space="preserve">Carbon monoxide </t>
  </si>
  <si>
    <t>95%ile 10-min avg *</t>
  </si>
  <si>
    <r>
      <t>150 mg/m</t>
    </r>
    <r>
      <rPr>
        <vertAlign val="superscript"/>
        <sz val="10"/>
        <color rgb="FFFF0000"/>
        <rFont val="Arial"/>
        <family val="2"/>
      </rPr>
      <t>3</t>
    </r>
    <r>
      <rPr>
        <sz val="10"/>
        <color rgb="FFFF0000"/>
        <rFont val="Arial"/>
        <family val="2"/>
      </rPr>
      <t xml:space="preserve"> *</t>
    </r>
  </si>
  <si>
    <t xml:space="preserve"> Ammonia</t>
  </si>
  <si>
    <t>Monitoring of Hydrogen Chloride emissions</t>
  </si>
  <si>
    <t>Whole Installation</t>
  </si>
  <si>
    <t>See  Notes in Cell Q3</t>
  </si>
  <si>
    <t>Per Combustion Line</t>
  </si>
  <si>
    <t>User to add logic to complete Whole installation, Table A5:G18. From the data in Per Combustion Line, Table J6:O79, subject to No. of lines installed</t>
  </si>
  <si>
    <r>
      <t>mg/Nm</t>
    </r>
    <r>
      <rPr>
        <b/>
        <vertAlign val="superscript"/>
        <sz val="11"/>
        <color theme="1"/>
        <rFont val="Arial"/>
        <family val="2"/>
      </rPr>
      <t>3</t>
    </r>
  </si>
  <si>
    <t>1/2 Hourly Reference Periods</t>
  </si>
  <si>
    <t>Daily Reference Periods</t>
  </si>
  <si>
    <t>1/2 hourly HCl ELV</t>
  </si>
  <si>
    <t>Jan</t>
  </si>
  <si>
    <t>Feb</t>
  </si>
  <si>
    <t>Mar</t>
  </si>
  <si>
    <t>Whole Installation table A5:G18:</t>
  </si>
  <si>
    <t>Apr</t>
  </si>
  <si>
    <r>
      <rPr>
        <b/>
        <sz val="11"/>
        <color theme="1"/>
        <rFont val="Arial"/>
        <family val="2"/>
      </rPr>
      <t>Mean</t>
    </r>
    <r>
      <rPr>
        <sz val="11"/>
        <color theme="1"/>
        <rFont val="Arial"/>
        <family val="2"/>
      </rPr>
      <t>: for 1/2 hourly and daily periods calculate mean of values across all operational combustion lines for the month</t>
    </r>
  </si>
  <si>
    <t>May</t>
  </si>
  <si>
    <t>Jun</t>
  </si>
  <si>
    <t>Jul</t>
  </si>
  <si>
    <r>
      <rPr>
        <b/>
        <sz val="11"/>
        <color theme="1"/>
        <rFont val="Arial"/>
        <family val="2"/>
      </rPr>
      <t>Maximum</t>
    </r>
    <r>
      <rPr>
        <sz val="11"/>
        <color theme="1"/>
        <rFont val="Arial"/>
        <family val="2"/>
      </rPr>
      <t xml:space="preserve">: for 1/2 hourly and daily periods use the </t>
    </r>
    <r>
      <rPr>
        <i/>
        <sz val="11"/>
        <color theme="1"/>
        <rFont val="Arial"/>
        <family val="2"/>
      </rPr>
      <t>highest</t>
    </r>
    <r>
      <rPr>
        <sz val="11"/>
        <color theme="1"/>
        <rFont val="Arial"/>
        <family val="2"/>
      </rPr>
      <t xml:space="preserve"> value across all operational combustion lines for the month</t>
    </r>
  </si>
  <si>
    <t>Aug</t>
  </si>
  <si>
    <t>Sep</t>
  </si>
  <si>
    <t>Oct</t>
  </si>
  <si>
    <t>Nov</t>
  </si>
  <si>
    <t>Dec</t>
  </si>
  <si>
    <t>Annual</t>
  </si>
  <si>
    <t>Monitoring of Sulphur dioxide emissions</t>
  </si>
  <si>
    <t>1/2 hourly SO2 ELV</t>
  </si>
  <si>
    <t>Monitoring of Oxides of Nitrogen emissions</t>
  </si>
  <si>
    <t>1/2 hourly NOx ELV</t>
  </si>
  <si>
    <t>Monitoring of Total organic carbon emissions</t>
  </si>
  <si>
    <t>1/2 hourly TOC ELV</t>
  </si>
  <si>
    <t>Daily TOC ELV</t>
  </si>
  <si>
    <t>Monitoring of Particulate matter emissions</t>
  </si>
  <si>
    <t>1/2 hourly PM ELV</t>
  </si>
  <si>
    <t>Monitoring of Carbon Monoxide (half hourly)</t>
  </si>
  <si>
    <t>Please complete this tab for your plant if you have 1/2 hourly CO ELVs; otherwise, leave it blank and complete the CO 95% 10 min tab</t>
  </si>
  <si>
    <t>1/2 hourly CO ELV</t>
  </si>
  <si>
    <t>Daily CO ELV</t>
  </si>
  <si>
    <t>Monitoring of Carbon Monoxide (10-minute avg)</t>
  </si>
  <si>
    <t>See  Notes in Cell S3</t>
  </si>
  <si>
    <t>Please complete this tab for your plant if you have 10-minute average CO ELVs; otherwise, leave it blank and complete the CO 0.5 hourly tab</t>
  </si>
  <si>
    <t>User to add logic to complete Whole installation, Table A5:H18. From the data in Per Combustion Line, Table K6:Q79, subject to No. of lines installed</t>
  </si>
  <si>
    <t>10-minute Reference Periods</t>
  </si>
  <si>
    <t>95%ile 10-min avg CO ELV</t>
  </si>
  <si>
    <t>Whole Installation table A5:H18:</t>
  </si>
  <si>
    <r>
      <rPr>
        <b/>
        <sz val="11"/>
        <color theme="1"/>
        <rFont val="Arial"/>
        <family val="2"/>
      </rPr>
      <t>Mean</t>
    </r>
    <r>
      <rPr>
        <sz val="11"/>
        <color theme="1"/>
        <rFont val="Arial"/>
        <family val="2"/>
      </rPr>
      <t>: for 10-min and daily periods use average of all operational combustion lines.</t>
    </r>
  </si>
  <si>
    <r>
      <rPr>
        <b/>
        <sz val="11"/>
        <color theme="1"/>
        <rFont val="Arial"/>
        <family val="2"/>
      </rPr>
      <t>Maximum</t>
    </r>
    <r>
      <rPr>
        <sz val="11"/>
        <color theme="1"/>
        <rFont val="Arial"/>
        <family val="2"/>
      </rPr>
      <t xml:space="preserve">: for 10-min and daily periods use the </t>
    </r>
    <r>
      <rPr>
        <i/>
        <sz val="11"/>
        <color theme="1"/>
        <rFont val="Arial"/>
        <family val="2"/>
      </rPr>
      <t>highest</t>
    </r>
    <r>
      <rPr>
        <sz val="11"/>
        <color theme="1"/>
        <rFont val="Arial"/>
        <family val="2"/>
      </rPr>
      <t xml:space="preserve"> of all operational combustion lines in any month.</t>
    </r>
  </si>
  <si>
    <t xml:space="preserve">Environment Agency explanatory note: The 10-minute average ELV is based on the “95th percentile”. In this case this means that 95% of the 10 minute averages in the relevant 24-hour period (i.e. 137) must be below 150 mg/Nm3, and 5% (i.e. 7) are allowed to be any value above 150 mg/Nm3. Whilst we expect operators to minimise CO emissions at all times, it is perfectly acceptable for the value of the maximum 10-minute average to be above 150 mg/Nm3, provided the 95th percentile ELV has been met for that period. </t>
  </si>
  <si>
    <t xml:space="preserve">Monitoring of Ammnonia emissions </t>
  </si>
  <si>
    <t>1/2 hourly NH3 ELV</t>
  </si>
  <si>
    <t>None</t>
  </si>
  <si>
    <t xml:space="preserve">An indicated ELV value of zero in the table above means that no ammonia limit is/was set in the permit.  </t>
  </si>
  <si>
    <t xml:space="preserve">Results of emissions to air that are periodically monitored - oxygen reference 11% </t>
  </si>
  <si>
    <t>Description of change</t>
  </si>
  <si>
    <t>New version number and date</t>
  </si>
  <si>
    <t>Version 23.5a (for incinerators) - 16/01/2024</t>
  </si>
  <si>
    <t>Log of changes to template (Environment Agency use only)</t>
  </si>
  <si>
    <t>Cd and Tl and their compounds</t>
  </si>
  <si>
    <t>Highest daily average</t>
  </si>
  <si>
    <t>Monthly mean of  daily averages</t>
  </si>
  <si>
    <t>Monthly mean of half-hourly averages</t>
  </si>
  <si>
    <t>Highest half- hourly average</t>
  </si>
  <si>
    <t>Highest 10-min average</t>
  </si>
  <si>
    <t>Monthly mean of 10-min averages</t>
  </si>
  <si>
    <t>Highest daily 95%ile 10-min average</t>
  </si>
  <si>
    <r>
      <t>mg/Nm</t>
    </r>
    <r>
      <rPr>
        <b/>
        <vertAlign val="superscript"/>
        <sz val="10"/>
        <color theme="1"/>
        <rFont val="Arial"/>
        <family val="2"/>
      </rPr>
      <t>3</t>
    </r>
  </si>
  <si>
    <t>Daily HCl ELV</t>
  </si>
  <si>
    <t>Daily SO2 ELV</t>
  </si>
  <si>
    <t>Daily NOx ELV</t>
  </si>
  <si>
    <t>Daily PM ELV</t>
  </si>
  <si>
    <r>
      <t>5 mg/m</t>
    </r>
    <r>
      <rPr>
        <vertAlign val="superscript"/>
        <sz val="10"/>
        <color theme="1"/>
        <rFont val="Arial"/>
        <family val="2"/>
      </rPr>
      <t>3</t>
    </r>
  </si>
  <si>
    <t>Daily NH3 ELV</t>
  </si>
  <si>
    <t>Plant shut-downs</t>
  </si>
  <si>
    <t>Reason for shut-down</t>
  </si>
  <si>
    <t xml:space="preserve">Include summary of key operational and/or maintenance activity undertaken in the year, such as any major component upgrades and/or replacements </t>
  </si>
  <si>
    <t>Measures put in place to prevent recurrence</t>
  </si>
  <si>
    <t xml:space="preserve">Values </t>
  </si>
  <si>
    <t>Exceedance</t>
  </si>
  <si>
    <t>Retest 1</t>
  </si>
  <si>
    <t>Retest 2</t>
  </si>
  <si>
    <t>Retest 3</t>
  </si>
  <si>
    <t>Retest 4</t>
  </si>
  <si>
    <t>Mercury and dioxins monitoring protocol compliance</t>
  </si>
  <si>
    <t>Results of annual surveillance tests (ASTs) for continuous emissions monitors</t>
  </si>
  <si>
    <t>Monitor</t>
  </si>
  <si>
    <t>Pass/fail</t>
  </si>
  <si>
    <t>Root cause of failure</t>
  </si>
  <si>
    <t>Date of QAL2</t>
  </si>
  <si>
    <t>Date new calibration function entered</t>
  </si>
  <si>
    <t>HCl</t>
  </si>
  <si>
    <t>TOC</t>
  </si>
  <si>
    <t>CO</t>
  </si>
  <si>
    <r>
      <t>SO</t>
    </r>
    <r>
      <rPr>
        <vertAlign val="subscript"/>
        <sz val="12"/>
        <color theme="1"/>
        <rFont val="Arial"/>
        <family val="2"/>
      </rPr>
      <t>2</t>
    </r>
  </si>
  <si>
    <r>
      <t>CO</t>
    </r>
    <r>
      <rPr>
        <vertAlign val="subscript"/>
        <sz val="12"/>
        <color theme="1"/>
        <rFont val="Arial"/>
        <family val="2"/>
      </rPr>
      <t>2</t>
    </r>
  </si>
  <si>
    <r>
      <t>N</t>
    </r>
    <r>
      <rPr>
        <vertAlign val="subscript"/>
        <sz val="12"/>
        <color theme="1"/>
        <rFont val="Arial"/>
        <family val="2"/>
      </rPr>
      <t>2</t>
    </r>
    <r>
      <rPr>
        <sz val="12"/>
        <color theme="1"/>
        <rFont val="Arial"/>
        <family val="2"/>
      </rPr>
      <t>0</t>
    </r>
  </si>
  <si>
    <r>
      <t>NH</t>
    </r>
    <r>
      <rPr>
        <vertAlign val="subscript"/>
        <sz val="12"/>
        <color theme="1"/>
        <rFont val="Arial"/>
        <family val="2"/>
      </rPr>
      <t>3</t>
    </r>
  </si>
  <si>
    <r>
      <t xml:space="preserve">Use this table to record any exceedances of the threshold values under the mercury and dioxins monitoring protocols and the result of the subsequent 2x retests (see protocols).
For mercury, the threshold value is 10 </t>
    </r>
    <r>
      <rPr>
        <sz val="10"/>
        <color theme="1"/>
        <rFont val="Aptos Narrow"/>
        <family val="2"/>
      </rPr>
      <t>µ</t>
    </r>
    <r>
      <rPr>
        <sz val="10"/>
        <color theme="1"/>
        <rFont val="Arial"/>
        <family val="2"/>
      </rPr>
      <t>g/m</t>
    </r>
    <r>
      <rPr>
        <vertAlign val="superscript"/>
        <sz val="10"/>
        <color theme="1"/>
        <rFont val="Arial"/>
        <family val="2"/>
      </rPr>
      <t>3</t>
    </r>
    <r>
      <rPr>
        <sz val="10"/>
        <color theme="1"/>
        <rFont val="Arial"/>
        <family val="2"/>
      </rPr>
      <t xml:space="preserve"> (11% oxygen).For dioxins, the threshold value is the permit ELV.
Enter N/A in the first date box if there have been no exceedances of the threshold.</t>
    </r>
  </si>
  <si>
    <t xml:space="preserve">Provide a very brief reason for plant shut-down e.g. "Shut-down prior to major outage"; "Emergency shut-down due to boiler tube leak"
There is no need to include periods of hot-standby here (e.g. to clear feed chute hopper blockages).
For clinical waste incinerators which require regular shut-downs for boiler cleaning, there is no need to record these here. </t>
  </si>
  <si>
    <t>Hg or dioxins</t>
  </si>
  <si>
    <t>Line</t>
  </si>
  <si>
    <r>
      <rPr>
        <b/>
        <sz val="11"/>
        <color theme="1"/>
        <rFont val="Arial"/>
        <family val="2"/>
      </rPr>
      <t xml:space="preserve">Total annual carbon dioxide + nitrous oxide emissions. 
</t>
    </r>
    <r>
      <rPr>
        <sz val="11"/>
        <color theme="1"/>
        <rFont val="Arial"/>
        <family val="2"/>
      </rPr>
      <t xml:space="preserve">See Note 3. </t>
    </r>
  </si>
  <si>
    <t>Oxides of Nitrogen emissions</t>
  </si>
  <si>
    <r>
      <rPr>
        <b/>
        <sz val="10"/>
        <color theme="1"/>
        <rFont val="Arial"/>
        <family val="2"/>
      </rPr>
      <t>Note 4:</t>
    </r>
    <r>
      <rPr>
        <sz val="10"/>
        <color theme="1"/>
        <rFont val="Arial"/>
        <family val="2"/>
      </rPr>
      <t xml:space="preserve"> Only plants combusting residual municipal waste, refuse derived fuel or solid recovered fuel need complete this section. </t>
    </r>
  </si>
  <si>
    <t>Version 24a (for incinerators) - 23/09/24</t>
  </si>
  <si>
    <r>
      <t>O</t>
    </r>
    <r>
      <rPr>
        <vertAlign val="subscript"/>
        <sz val="12"/>
        <color theme="1"/>
        <rFont val="Arial"/>
        <family val="2"/>
      </rPr>
      <t>2</t>
    </r>
  </si>
  <si>
    <t>Moisture</t>
  </si>
  <si>
    <t xml:space="preserve">Use this table to record the results of the annual surveillance tests (ASTs) that are carried out on the continuous emissions monitors (CEMS). 
Where the CEM passes the AST, enter N/A under all the proceeding cells. 
Even if a new QAL2 is done as a precautionary measure, an AST must also be completed, and the reasons for any failures investigated. 
Add additional table(s) if your plant has more than 3 lines. </t>
  </si>
  <si>
    <t>Yearly average biogenic percentage of the waste by mass</t>
  </si>
  <si>
    <t xml:space="preserve">Note that the monitoring protocols require the operator to demonstrate consistent performance below threshold values such that continuous dioxins sampling or mercury monitoring is not required. The threshold value for dioxins is the same as the permit ELV, whereas the threshold for mercury is half of the ELV. Therefore, an exceedance of the threshold value for mercury does not necessarily mean an exceedance of the permit ELV. </t>
  </si>
  <si>
    <t>Particulate matter</t>
  </si>
  <si>
    <t>Reason (including whether substantiated by the operator or the EA)</t>
  </si>
  <si>
    <t>CCS score if applicable*</t>
  </si>
  <si>
    <t>Impact</t>
  </si>
  <si>
    <t>Root cause</t>
  </si>
  <si>
    <r>
      <t xml:space="preserve">Summary of non-compliances under the permit </t>
    </r>
    <r>
      <rPr>
        <b/>
        <vertAlign val="superscript"/>
        <sz val="11"/>
        <color theme="1"/>
        <rFont val="Arial"/>
        <family val="2"/>
      </rPr>
      <t>Note 2</t>
    </r>
  </si>
  <si>
    <r>
      <t xml:space="preserve">Summary of non-compliance </t>
    </r>
    <r>
      <rPr>
        <b/>
        <vertAlign val="superscript"/>
        <sz val="10"/>
        <color theme="1"/>
        <rFont val="Arial"/>
        <family val="2"/>
      </rPr>
      <t>Note 3</t>
    </r>
  </si>
  <si>
    <t xml:space="preserve">*If the Environment Agency (EA) has given a Compliance Classification Scheme (CCS) score due to a permit non-compliance it should be entered here (CCS4 = No impact; CCS3 = Minor impact; CCS2 = Significant impact; CCS1 = Major impact). If the EA has not yet assessed a non-compliance which you have notified to them, these columns should be left blank. </t>
  </si>
  <si>
    <t xml:space="preserve">Permit Compliance tab: Two additional columns added + explanatory notes to the table entitled "Summary of non-compliances under the permit" to allow CCS scores to be stated where relevant. </t>
  </si>
  <si>
    <t xml:space="preserve">Air (periodic) tab: corrected default O2 reference from 6 to 11% </t>
  </si>
  <si>
    <t>Air (periodic) tab: removed last year's references to different emission limit values applying from 03/12/23 and updated all relevant ELVs</t>
  </si>
  <si>
    <t>Tabs for continuously monitored pollutants (HCl, SO2 etc.): changed terminology in table headings to improve clarity</t>
  </si>
  <si>
    <t>Tabs for continuously monitored pollutants (HCl, SO2 etc.): removed last year's references to different emission limit values applying from 03/12/23 and updated all relevant ELVs</t>
  </si>
  <si>
    <t>Perf 1 tab: updated formula for water usage to report m3 rather than litres and corrected error with formula copying operator name</t>
  </si>
  <si>
    <t>Operational Summary tab: table added on start-up's and shut-downs</t>
  </si>
  <si>
    <t>Operational Summary tab: table added on dioxins and mercury protocols</t>
  </si>
  <si>
    <t>Operational Summary tab: table added on AST, QAL 2 and calibration functions</t>
  </si>
  <si>
    <t>CO2 N2O tab: Changed the N2O CO2 equivalence factor from 298 to 265 in line with recently updated government greenhouse gas figures: https://www.gov.uk/government/publications/greenhouse-gas-reporting-conversion-factors-2024</t>
  </si>
  <si>
    <r>
      <rPr>
        <b/>
        <sz val="10"/>
        <color theme="1"/>
        <rFont val="Arial"/>
        <family val="2"/>
      </rPr>
      <t>Note 7</t>
    </r>
    <r>
      <rPr>
        <sz val="10"/>
        <color theme="1"/>
        <rFont val="Arial"/>
        <family val="2"/>
      </rPr>
      <t xml:space="preserve">: Where available, data from waste sampling should be used; otherwise, an estimated figure with justification can be used, or a figure assumed on the basis of up-to-date industry data. </t>
    </r>
  </si>
  <si>
    <t>Description of how biogenic percentage (by mass) has been calculated or estimated. 
See Note 7</t>
  </si>
  <si>
    <t>CO2 N2O tab: Added an additional requirement for municipal EfW plants to state the yearly average biogenic percentage of the waste by mass, and reference to a document which sets out a methodology for calculating NCV of waste from the results of C14 sampling.</t>
  </si>
  <si>
    <t>Version 24.1a (for incinerators) - 08/11/24</t>
  </si>
  <si>
    <t>Air (periodic) tab: corrected symbol for Thallium to Tl</t>
  </si>
  <si>
    <t>CO2 N2O tab: various changes made to notes to reflect the fact that most plants should now have calibrated CEMS and flow meters + some have C14 samplers and more up to date industry data</t>
  </si>
  <si>
    <t xml:space="preserve">Include summary of plant design, design capacity, no. of combustion lines, electrical and heat capacity and any other general information that describes the facility, its location and purpose </t>
  </si>
  <si>
    <t>Include summary of key processes and procedures such as (but not limited to); waste reception, control rooms, grate, bed and boiler, energy &amp; heat  generation, cooling systems, residue management, emission controls, health and safety systems, maintenance</t>
  </si>
  <si>
    <t>Public Liaison</t>
  </si>
  <si>
    <t>Sulphur Dioxide emissions</t>
  </si>
  <si>
    <t>Specific Usage</t>
  </si>
  <si>
    <t>Specific Usage (KWh/tonne incinerated</t>
  </si>
  <si>
    <r>
      <rPr>
        <b/>
        <sz val="10"/>
        <color theme="1"/>
        <rFont val="Arial"/>
        <family val="2"/>
      </rPr>
      <t>Note 1:</t>
    </r>
    <r>
      <rPr>
        <sz val="10"/>
        <color theme="1"/>
        <rFont val="Arial"/>
        <family val="2"/>
      </rPr>
      <t xml:space="preserve"> Please report to 2 decimal places, i.e. xx.xx%
</t>
    </r>
    <r>
      <rPr>
        <b/>
        <sz val="10"/>
        <color theme="1"/>
        <rFont val="Arial"/>
        <family val="2"/>
      </rPr>
      <t xml:space="preserve">Note 2: </t>
    </r>
    <r>
      <rPr>
        <sz val="10"/>
        <color theme="1"/>
        <rFont val="Arial"/>
        <family val="2"/>
      </rPr>
      <t xml:space="preserve">Please enter into this table any permit non-compliances that the EA has given a CCS score for. Please also enter any other non-compliances which you have notified to the EA (e.g. ELV exceedances) but which have not yet been assessed by the EA. There is no need to enter any notifications which were subsequently assessed by the EA not to be permit breaches.  
</t>
    </r>
    <r>
      <rPr>
        <b/>
        <sz val="10"/>
        <color theme="1"/>
        <rFont val="Arial"/>
        <family val="2"/>
      </rPr>
      <t>Note 3:</t>
    </r>
    <r>
      <rPr>
        <sz val="10"/>
        <color theme="1"/>
        <rFont val="Arial"/>
        <family val="2"/>
      </rPr>
      <t xml:space="preserve"> Please enter information here (rather than just referencing the notifications that were sent to the EA) including where relevant the incineration line reference, pollutant and value of the measured result for any ELV exceedances.   
</t>
    </r>
  </si>
  <si>
    <t>Details of Public &amp; Stakeholder Liaison</t>
  </si>
  <si>
    <r>
      <rPr>
        <b/>
        <sz val="10"/>
        <color theme="1"/>
        <rFont val="Arial"/>
        <family val="2"/>
      </rPr>
      <t>Note 1:</t>
    </r>
    <r>
      <rPr>
        <sz val="10"/>
        <color theme="1"/>
        <rFont val="Arial"/>
        <family val="2"/>
      </rPr>
      <t xml:space="preserve"> All permits require operators to continuously monitor CO2 to EN14181 and flow to BS EN 16911-2 (unless otherwise agreed in writing). Operators must therefore use the results from these instruments to calculate their annual CO</t>
    </r>
    <r>
      <rPr>
        <vertAlign val="subscript"/>
        <sz val="10"/>
        <color theme="1"/>
        <rFont val="Arial"/>
        <family val="2"/>
      </rPr>
      <t>2</t>
    </r>
    <r>
      <rPr>
        <sz val="10"/>
        <color theme="1"/>
        <rFont val="Arial"/>
        <family val="2"/>
      </rPr>
      <t xml:space="preserve"> emissions. Where an operator does not have a flow meter calibrated to BS EN 16911-2, the averaged flow measurement from that year's periodic monitoring can be used instead. If the plant does not have calibrated CO</t>
    </r>
    <r>
      <rPr>
        <vertAlign val="subscript"/>
        <sz val="10"/>
        <color theme="1"/>
        <rFont val="Arial"/>
        <family val="2"/>
      </rPr>
      <t xml:space="preserve">2 </t>
    </r>
    <r>
      <rPr>
        <sz val="10"/>
        <color theme="1"/>
        <rFont val="Arial"/>
        <family val="2"/>
      </rPr>
      <t>CEMS, a suitably justified emissions factor can be used.</t>
    </r>
  </si>
  <si>
    <r>
      <rPr>
        <b/>
        <sz val="10"/>
        <color theme="1"/>
        <rFont val="Arial"/>
        <family val="2"/>
      </rPr>
      <t>Note 2:</t>
    </r>
    <r>
      <rPr>
        <sz val="10"/>
        <color theme="1"/>
        <rFont val="Arial"/>
        <family val="2"/>
      </rPr>
      <t xml:space="preserve"> All permits require operators to continuously monitor N</t>
    </r>
    <r>
      <rPr>
        <vertAlign val="subscript"/>
        <sz val="10"/>
        <color theme="1"/>
        <rFont val="Arial"/>
        <family val="2"/>
      </rPr>
      <t>2</t>
    </r>
    <r>
      <rPr>
        <sz val="10"/>
        <color theme="1"/>
        <rFont val="Arial"/>
        <family val="2"/>
      </rPr>
      <t>O to EN14181 and flow to BS EN 16911-2, unless otherwise agreed in writing. Operators must therefore use the results from these instruments to calculate their annual N</t>
    </r>
    <r>
      <rPr>
        <vertAlign val="subscript"/>
        <sz val="10"/>
        <color theme="1"/>
        <rFont val="Arial"/>
        <family val="2"/>
      </rPr>
      <t>2</t>
    </r>
    <r>
      <rPr>
        <sz val="10"/>
        <color theme="1"/>
        <rFont val="Arial"/>
        <family val="2"/>
      </rPr>
      <t>O emissions. Where an operator does not have a flow meter calibrated to BS EN 16911-2, the averaged flow measurement from periodic monitoring can be used instead. If the plant does not have calibrated N</t>
    </r>
    <r>
      <rPr>
        <vertAlign val="subscript"/>
        <sz val="10"/>
        <color theme="1"/>
        <rFont val="Arial"/>
        <family val="2"/>
      </rPr>
      <t>2</t>
    </r>
    <r>
      <rPr>
        <sz val="10"/>
        <color theme="1"/>
        <rFont val="Arial"/>
        <family val="2"/>
      </rPr>
      <t>O CEMS, data from periodic monitoring or a suitably justified emissions factor can be used instead.</t>
    </r>
  </si>
  <si>
    <t>Limit*</t>
  </si>
  <si>
    <t xml:space="preserve">Residue Quality tab: Note added explaining application of TOC and LOI limits and asking operators to report both metrics where measured. </t>
  </si>
  <si>
    <r>
      <rPr>
        <b/>
        <sz val="10"/>
        <color theme="1"/>
        <rFont val="Arial"/>
        <family val="2"/>
      </rPr>
      <t>Note 3</t>
    </r>
    <r>
      <rPr>
        <sz val="10"/>
        <color theme="1"/>
        <rFont val="Arial"/>
        <family val="2"/>
      </rPr>
      <t>: Total annual carbon dioxide and nitrous oxide emissions reported as carbon dioxide equivalent where 1 tonne nitrous oxide is equivalent to 265 tonnes carbon dioxide.</t>
    </r>
  </si>
  <si>
    <r>
      <rPr>
        <b/>
        <sz val="10"/>
        <color theme="1"/>
        <rFont val="Arial"/>
        <family val="2"/>
      </rPr>
      <t>Note 6</t>
    </r>
    <r>
      <rPr>
        <sz val="10"/>
        <color theme="1"/>
        <rFont val="Arial"/>
        <family val="2"/>
      </rPr>
      <t xml:space="preserve">: If C14 sampling is carried out at the plant, the methodology set out in the embedded document entitled "Renewable Energy Association Energy Content of Fuels - Description of Method" embedded below can be used to calculate the biogenic percentage by net calorific value. Otherwise, data from waste sampling or BIOMA software can be used; or if none of these are available, an estimated figure with justification or a figure assumed on the basis of up-to-date industry data can be used. </t>
    </r>
  </si>
  <si>
    <r>
      <rPr>
        <b/>
        <sz val="10"/>
        <color theme="1"/>
        <rFont val="Arial"/>
        <family val="2"/>
      </rPr>
      <t>Note 5</t>
    </r>
    <r>
      <rPr>
        <sz val="10"/>
        <color theme="1"/>
        <rFont val="Arial"/>
        <family val="2"/>
      </rPr>
      <t>: The results from C14 sampling should be used if this is carried out at the plant (either via an installed sampler or from spot samples).  
Otherwise, as an approximation (and in lieu of any more accurate metrics which may be developed in future), the measured or estimated biogenic fraction by net calorific value (see Note 6) can be assumed to be the same as the biogenic CO</t>
    </r>
    <r>
      <rPr>
        <vertAlign val="subscript"/>
        <sz val="10"/>
        <color theme="1"/>
        <rFont val="Arial"/>
        <family val="2"/>
      </rPr>
      <t>2</t>
    </r>
    <r>
      <rPr>
        <sz val="10"/>
        <color theme="1"/>
        <rFont val="Arial"/>
        <family val="2"/>
      </rPr>
      <t xml:space="preserve"> fraction of the total CO2 emissions from the plant. </t>
    </r>
  </si>
  <si>
    <t xml:space="preserve">* The permit will specify a limit of either 5% loss on ignition or 3% total organic carbon. If both are measured anyway, please enter the results here, even where the limit does not apply. </t>
  </si>
  <si>
    <t>If waste sampling undertaken, no. of samples used to ascertain average biogenic percentages above</t>
  </si>
  <si>
    <t>Annual Performance Report 2024</t>
  </si>
  <si>
    <t>Permit EPR/SP3239FU</t>
  </si>
  <si>
    <t>Enfinium Ferrybridge 1 Limited</t>
  </si>
  <si>
    <t>enfinium Ferrybridge 1 Ltd</t>
  </si>
  <si>
    <t>Kirkhaw Lane, Knottingley, West Yorkshire, WF11 8DX</t>
  </si>
  <si>
    <t>Environmental Manager</t>
  </si>
  <si>
    <t>Lee Leonards</t>
  </si>
  <si>
    <t>Steve Tosney</t>
  </si>
  <si>
    <t>Plant Manager</t>
  </si>
  <si>
    <t>lee.leonards@enfinium.co.uk</t>
  </si>
  <si>
    <t>07385 473628</t>
  </si>
  <si>
    <t xml:space="preserve">Ferrybridge 1 is designed for the disposal of waste with energy recovery in an incineration plant and is permitted under Section 5.1 A(1)(b) the incineration of non-hazardous waste in an incineration plant with a capacity exceeding 3 tonnes per hour. The installation is located on land adjacent to the Ferrybridge Power Station site, close to the A1(M). It lies 1km northwest of the village of Ferrybridge, 2km northwest of Knottingley, 1.9km southeast of Ferry Fryston, and 3km northeast of Pontefract, at grid reference SE 4726 2500. The facility has a throughput limit of 725,000 tonnes per year of waste which can include refuse derived fuel, waste wood and commercial and industrial waste. The facility consists of two combustion lines and generates approximately 80 MWe of electricity, of which approximately 73 MWe is exported. Moving grate technology is used for burning the waste material. The furnace design ensures that a temperature of at least 850 degrees Celsius for a period of at least two seconds is achieved in the combustion chamber. Auxiliary burners firing a low sulphur gas oil are automatically triggered by online process monitoring equipment are used to ensure the temperature does not fall below 850 degrees Celsius. Hot gases from the furnace pass into a boiler. Steam raised in the boiler is passed to a turbine to generate electricity for export to the National Grid.								
								</t>
  </si>
  <si>
    <t xml:space="preserve">"Key processes include waste reception, waste storage, water use, drainage, flue gas and air supply systems, boilers, treatment of exhaust gases, treatment and storage of residues and water recycling, stacks, devices and systems for controlling incineration operations, recording and monitoring conditions. The site has an Environmental Management System accredited to ISO 14001. 
The site has a Health and Safety management system covering all aspects of health and safety which is accredited to ISO 45001.
Maintenance across the facilities is broken down in to reactive (breakdown) maintenance, and planned preventive maintenance. Preventive maintenance is conducted via the philosophy of Risk Based Inspections to ensure the safety of personnel and availability of the plant is cost effectively maintained."								
								</t>
  </si>
  <si>
    <t>Waste oil</t>
  </si>
  <si>
    <t>Oil contaminated solid waste</t>
  </si>
  <si>
    <t>Fluorescent tubes</t>
  </si>
  <si>
    <t>Dry Mixed Recyclables</t>
  </si>
  <si>
    <t>General Waste</t>
  </si>
  <si>
    <t>Wood</t>
  </si>
  <si>
    <t>Rubble</t>
  </si>
  <si>
    <t>Aqueous Waste</t>
  </si>
  <si>
    <t>Sewage</t>
  </si>
  <si>
    <t>Electrical Components</t>
  </si>
  <si>
    <t>Lab chemicals</t>
  </si>
  <si>
    <t>N/A</t>
  </si>
  <si>
    <t>NO</t>
  </si>
  <si>
    <r>
      <t>NO</t>
    </r>
    <r>
      <rPr>
        <vertAlign val="subscript"/>
        <sz val="12"/>
        <color theme="1"/>
        <rFont val="Arial"/>
        <family val="2"/>
      </rPr>
      <t>2</t>
    </r>
  </si>
  <si>
    <t>01/10/24 </t>
  </si>
  <si>
    <t>Velocity</t>
  </si>
  <si>
    <t>Line 1 Duty</t>
  </si>
  <si>
    <t>Line 1 Standby</t>
  </si>
  <si>
    <t xml:space="preserve">Contacted Envea to look into the settings to ensure all correct, checked previous QAL 3 to ensure span and drift were acceptable. Checked for leaks on the system and gas pressures were all ok. </t>
  </si>
  <si>
    <t>TBC</t>
  </si>
  <si>
    <t>Line 2 Duty</t>
  </si>
  <si>
    <t>Line 2 Standby</t>
  </si>
  <si>
    <t>Pass</t>
  </si>
  <si>
    <t>Fail</t>
  </si>
  <si>
    <t>R5</t>
  </si>
  <si>
    <t>R13</t>
  </si>
  <si>
    <t>R4</t>
  </si>
  <si>
    <t>R3</t>
  </si>
  <si>
    <t>D08</t>
  </si>
  <si>
    <t>Bulk waste oil</t>
  </si>
  <si>
    <t>D9, R5</t>
  </si>
  <si>
    <t>Dry Mixed recyclables</t>
  </si>
  <si>
    <t>General waste</t>
  </si>
  <si>
    <t>Aqueous waste</t>
  </si>
  <si>
    <t>Electrical components</t>
  </si>
  <si>
    <t xml:space="preserve">Review of Combined Heat and Power (CHP) options. It is a permit requirement that the viability of CHP implementation is reviewed at least every four years. Information submitted in the annual report for 2022 provides relevant information and there are no updates for 2024. 								</t>
  </si>
  <si>
    <t>100.00% 95% of 10-min averages</t>
  </si>
  <si>
    <t>Odour complaint from a local resident 400m away</t>
  </si>
  <si>
    <t>Odour complaint from a local resident</t>
  </si>
  <si>
    <t>Odour complaint and dust complaint from local resident</t>
  </si>
  <si>
    <t>Discussed at morning meeting. Frequent Odour monitoring checks</t>
  </si>
  <si>
    <t>Unsubstantiated due to wind direction data and odour checks log</t>
  </si>
  <si>
    <t>Unsubstantiated due to wind direction data and odour checks log. Dust generation is minimal on site and therefore unlikely to be due to Ferrybridge 1 site.</t>
  </si>
  <si>
    <t xml:space="preserve">April/October 2025
	</t>
  </si>
  <si>
    <t xml:space="preserve">Transport liaison group meetings to continue at regular intervals through the year, dates to be confirmed.						
						</t>
  </si>
  <si>
    <t>If you wish to be involved in the public liaison programme, please contact Philip Curds philip.curds@enfinium.co.uk</t>
  </si>
  <si>
    <t>CEMS CO2% calculated via Annual mass emissions report and converted into kg</t>
  </si>
  <si>
    <t>CEMS data has been used to calculate the mass emissions</t>
  </si>
  <si>
    <t>From fuel model which takes weighbridge data and RDF test results sampled at source (calculated from lab analysis via a UKAS accredited method ISO 21644:2021), then weights each suppliers tonnage on a heat input basis.</t>
  </si>
  <si>
    <t xml:space="preserve">Calculated from lab analysis via a UKAS accredited method ISO 216:2021. </t>
  </si>
  <si>
    <t>Monthly IBA hazard assessments and annual full hazardous property assessments, quarterly IBA and APC residue compliance monitoring, annual characterisation of IBA and APC residue. Analysis and reporting carried out by WRc.</t>
  </si>
  <si>
    <t xml:space="preserve">October 2024 - IBA and APC Annual Characterisation Report	
	</t>
  </si>
  <si>
    <t>Results of the annual characterisation of IBA and APC residues from Ferrybridge 1, including a full hazardous property assessment of IBA as required by the ESA Protocol 2018.</t>
  </si>
  <si>
    <t xml:space="preserve">Sampling and analysis of attenuation pond water is carried out periodically, testing for pH and conductivity, and checking the odour and appearance depending upon operational activity.								</t>
  </si>
  <si>
    <t>No parameters set in permit</t>
  </si>
  <si>
    <t xml:space="preserve">Periodic Monitoring carried out in accordance with permit requirements using test methods CEN TS 17340 for HF; BS EN 14385 for cadmium, thallium and metals; EN 13211 for mercury; BS EN 1948 for dioxins and furans and PCBs, BS ISO 11338 for PAHs.  All emissions were within the Emission Limit Values.						</t>
  </si>
  <si>
    <t xml:space="preserve">From fuel model which takes weighbridge data and RDF test results sampled at source (calculated from lab analysis via a UKAS accredited method ISO 21644:2021), then weights each suppliers tonnage on a heat input basis.	</t>
  </si>
  <si>
    <t>Line 2 was shut-down for its annual major outage</t>
  </si>
  <si>
    <t>Line 2 shut down to repair a boiler tube leak</t>
  </si>
  <si>
    <t>Line 1 shutdown for boiler tube leak</t>
  </si>
  <si>
    <t>Line 2 shutdown to repair a leak to the grate cooling water</t>
  </si>
  <si>
    <t>Line 1 shutdown for it's annual major outage</t>
  </si>
  <si>
    <t>Line 2 shutdown to repair a boiler tube leak</t>
  </si>
  <si>
    <t>Line 1 shutdown to repair ID fan motor and an ash extracter RAM</t>
  </si>
  <si>
    <t>Line 1 shut down to carry out repairs to refractory tiles, the ID fan motor and the economiser screw</t>
  </si>
  <si>
    <t>Line 1 shut down to repair a boiler tube leak</t>
  </si>
  <si>
    <t>Line 2 emergency shut down due to a bag filter failure</t>
  </si>
  <si>
    <t>All abnormal operation events occurred in Q1 due to the same cause which were blockages of the Carbon dosing system.</t>
  </si>
  <si>
    <t>Line 1 shut down to repair some refactory tiles</t>
  </si>
  <si>
    <t>Line 2 shut down to repair some refactory tiles</t>
  </si>
  <si>
    <t>APCr filter bags</t>
  </si>
  <si>
    <t xml:space="preserve">"Incinerator Bottom Ash (IBA) from Ferrybridge 1 is stored in the Ash Bunker and then outloaded by the ash crane grab to receiving dumper trucks. The IBA is collected and taken to the Blue Phoenix Ferrybridge site, which is adjacent to the north of the Ferrybridge 2 site. Movement of the IBA is carried out by dumper truck via a predominantly internal road network to the Blue Phoenix site where it is processed into Incinerator Bottom Ash Aggregate (IBAA).
APCr is collected in silos and then discharged to receiving tanker for off-site disposal. The APCr is transported to Castle Environmental Ltd and occasionally to OCO Technology. Castle Environmental receives APCr at two sites located in Ilkeston (Derbyshire) and Stoke on Trent, whereas OCO Technology has one site located in Leeds. Castle Environmental currently recycles approximately 70% of the APCr whereas OCO Technology recycles 100%."								
								</t>
  </si>
  <si>
    <t>All bi-annual and annual air emissions results are within the Emission limit values where applicable</t>
  </si>
  <si>
    <t>No exceedances of emission limit values for any continuous emissions parameters</t>
  </si>
  <si>
    <t>Community liaison group meeting held</t>
  </si>
  <si>
    <t xml:space="preserve">June &amp; December 2025
	</t>
  </si>
  <si>
    <t xml:space="preserve">Community liaison group meetings to continueat 6 monthly intervals through the year, dates to be confirmed.						
						</t>
  </si>
  <si>
    <t>Overall, plant operations have been good with very little downtime and issues. Some shutdowns were initiated in order to repair some of the plant equipment, largely the boiler tubes. There have been no issues with emissions limits for the year. Online boiler cleans are carried out roughly every 2 months.
A longer than usual outage was planned in March/April 2024 whereby several maintenance projects were undertaken as summarised below:
Grate Inspections and Repairs.
Removed and replaced 1st/2nd pass dividing wall panels
1st and 2nd Pass Inconel Inspections on Repairs.
Replaced filter bags in 11off chambers on Line 2 and 5off chambers on line 1.
Full Ash and Residue Systems inspections.
Replaced all 4off Ash Extractor Chutes
Replaced Line 1 and 2 Feed Hopper Chutes for an upgraded design
Completed Statutory PSSR inspections.
Full Site Instrumentation calibrations.
All site VFD’s Inspected and repairs or replaced where required.
Stack and Ducting Inspections and Repairs.</t>
  </si>
  <si>
    <t>Replacement of light fittings to energy efficient LEDs</t>
  </si>
  <si>
    <t>Transport liaison group meeting held</t>
  </si>
  <si>
    <t>Continuous emissions monitoring of Oxides of Nitrogen, Sulphur Dioxide, Hydrogen Chloride, Total Organic Carbon, Particulates, Ammonia and Carbon Monoxide (also Flow, O2, N2O) to EN14181. Instruments used PCME QAL 181, Oxymitter 4000, Envea MIR FT multigas analyser and Graphite 52M Flame Ionisation Detector (FID). All results demonstrate 100% compliance with the daily emission limit values. All results demonstrate 100% compliance with 1/2 hour average emission limit values.</t>
  </si>
  <si>
    <t>The numbers for waste sampling and biogenic content are provisional and based on an incomplete dataset, as some data is still waiting to be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</si>
</sst>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0%"/>
    <numFmt numFmtId="166" formatCode="_-* #,##0.0_-;\-* #,##0.0_-;_-* &quot;-&quot;??_-;_-@_-"/>
    <numFmt numFmtId="167" formatCode="[$-F800]dddd\,\ mmmm\ dd\,\ yyyy"/>
    <numFmt numFmtId="168" formatCode="#,##0.0"/>
    <numFmt numFmtId="169" formatCode="#,##0_ ;\-#,##0\ "/>
    <numFmt numFmtId="170" formatCode="#,##0.00_ ;\-#,##0.00\ "/>
    <numFmt numFmtId="171" formatCode="0.0"/>
  </numFmts>
  <fonts count="53" x14ac:knownFonts="1">
    <font>
      <sz val="11"/>
      <color theme="1"/>
      <name val="Calibri"/>
      <family val="2"/>
      <scheme val="minor"/>
    </font>
    <font>
      <sz val="10"/>
      <color theme="1"/>
      <name val="Arial"/>
      <family val="2"/>
    </font>
    <font>
      <sz val="12"/>
      <color theme="1"/>
      <name val="Arial"/>
      <family val="2"/>
    </font>
    <font>
      <sz val="11"/>
      <color theme="1"/>
      <name val="Calibri"/>
      <family val="2"/>
      <scheme val="minor"/>
    </font>
    <font>
      <b/>
      <sz val="12"/>
      <color theme="1"/>
      <name val="Arial"/>
      <family val="2"/>
    </font>
    <font>
      <sz val="12"/>
      <color theme="1"/>
      <name val="Arial"/>
      <family val="2"/>
    </font>
    <font>
      <sz val="11"/>
      <color theme="1"/>
      <name val="Arial"/>
      <family val="2"/>
    </font>
    <font>
      <b/>
      <sz val="11"/>
      <color theme="1"/>
      <name val="Arial"/>
      <family val="2"/>
    </font>
    <font>
      <b/>
      <sz val="14"/>
      <color theme="1"/>
      <name val="Arial"/>
      <family val="2"/>
    </font>
    <font>
      <sz val="14"/>
      <color theme="1"/>
      <name val="Arial"/>
      <family val="2"/>
    </font>
    <font>
      <b/>
      <sz val="10"/>
      <color theme="1"/>
      <name val="Arial"/>
      <family val="2"/>
    </font>
    <font>
      <sz val="10"/>
      <color theme="1"/>
      <name val="Arial"/>
      <family val="2"/>
    </font>
    <font>
      <sz val="9"/>
      <color theme="1"/>
      <name val="Arial"/>
      <family val="2"/>
    </font>
    <font>
      <vertAlign val="superscript"/>
      <sz val="10"/>
      <color theme="1"/>
      <name val="Arial"/>
      <family val="2"/>
    </font>
    <font>
      <sz val="10"/>
      <color theme="0"/>
      <name val="Arial"/>
      <family val="2"/>
    </font>
    <font>
      <u/>
      <sz val="11"/>
      <color theme="1"/>
      <name val="Arial"/>
      <family val="2"/>
    </font>
    <font>
      <sz val="12"/>
      <color theme="0"/>
      <name val="Arial"/>
      <family val="2"/>
    </font>
    <font>
      <b/>
      <sz val="10"/>
      <name val="Arial"/>
      <family val="2"/>
    </font>
    <font>
      <b/>
      <sz val="11"/>
      <name val="Arial"/>
      <family val="2"/>
    </font>
    <font>
      <sz val="11"/>
      <color rgb="FFFF0000"/>
      <name val="Arial"/>
      <family val="2"/>
    </font>
    <font>
      <b/>
      <vertAlign val="superscript"/>
      <sz val="11"/>
      <color theme="1"/>
      <name val="Arial"/>
      <family val="2"/>
    </font>
    <font>
      <sz val="12"/>
      <color rgb="FFFF0000"/>
      <name val="Arial"/>
      <family val="2"/>
    </font>
    <font>
      <i/>
      <sz val="12"/>
      <color theme="1"/>
      <name val="Arial"/>
      <family val="2"/>
    </font>
    <font>
      <i/>
      <sz val="11"/>
      <color theme="1"/>
      <name val="Arial"/>
      <family val="2"/>
    </font>
    <font>
      <i/>
      <u/>
      <sz val="12"/>
      <color theme="1"/>
      <name val="Arial"/>
      <family val="2"/>
    </font>
    <font>
      <sz val="8"/>
      <name val="Calibri"/>
      <family val="2"/>
      <scheme val="minor"/>
    </font>
    <font>
      <i/>
      <u/>
      <sz val="11"/>
      <color theme="1"/>
      <name val="Arial"/>
      <family val="2"/>
    </font>
    <font>
      <b/>
      <u/>
      <sz val="11"/>
      <color theme="1"/>
      <name val="Arial"/>
      <family val="2"/>
    </font>
    <font>
      <b/>
      <i/>
      <u/>
      <sz val="11"/>
      <color theme="1"/>
      <name val="Arial"/>
      <family val="2"/>
    </font>
    <font>
      <b/>
      <u/>
      <sz val="12"/>
      <color theme="1"/>
      <name val="Arial"/>
      <family val="2"/>
    </font>
    <font>
      <b/>
      <i/>
      <u/>
      <sz val="12"/>
      <color theme="1"/>
      <name val="Arial"/>
      <family val="2"/>
    </font>
    <font>
      <sz val="10"/>
      <color theme="1"/>
      <name val="Calibri"/>
      <family val="2"/>
      <scheme val="minor"/>
    </font>
    <font>
      <b/>
      <sz val="11"/>
      <color theme="1"/>
      <name val="Calibri"/>
      <family val="2"/>
      <scheme val="minor"/>
    </font>
    <font>
      <vertAlign val="subscript"/>
      <sz val="10"/>
      <color theme="1"/>
      <name val="Arial"/>
      <family val="2"/>
    </font>
    <font>
      <b/>
      <i/>
      <sz val="12"/>
      <color theme="1"/>
      <name val="Arial"/>
      <family val="2"/>
    </font>
    <font>
      <i/>
      <sz val="11"/>
      <color rgb="FFFF0000"/>
      <name val="Arial"/>
      <family val="2"/>
    </font>
    <font>
      <b/>
      <vertAlign val="superscript"/>
      <sz val="10"/>
      <color theme="1"/>
      <name val="Arial"/>
      <family val="2"/>
    </font>
    <font>
      <sz val="10"/>
      <color rgb="FFFF0000"/>
      <name val="Arial"/>
      <family val="2"/>
    </font>
    <font>
      <sz val="12"/>
      <color theme="1"/>
      <name val="Calibri"/>
      <family val="2"/>
      <scheme val="minor"/>
    </font>
    <font>
      <vertAlign val="superscript"/>
      <sz val="10"/>
      <color rgb="FFFF0000"/>
      <name val="Arial"/>
      <family val="2"/>
    </font>
    <font>
      <b/>
      <sz val="12"/>
      <color rgb="FF000000"/>
      <name val="Arial"/>
      <family val="2"/>
    </font>
    <font>
      <b/>
      <sz val="12"/>
      <color theme="1"/>
      <name val="Calibri"/>
      <family val="2"/>
      <scheme val="minor"/>
    </font>
    <font>
      <sz val="10"/>
      <color theme="1"/>
      <name val="Aptos Narrow"/>
      <family val="2"/>
    </font>
    <font>
      <vertAlign val="subscript"/>
      <sz val="12"/>
      <color theme="1"/>
      <name val="Arial"/>
      <family val="2"/>
    </font>
    <font>
      <sz val="12"/>
      <color rgb="FF000000"/>
      <name val="Arial"/>
      <family val="2"/>
    </font>
    <font>
      <u/>
      <sz val="11"/>
      <color theme="10"/>
      <name val="Calibri"/>
      <family val="2"/>
      <scheme val="minor"/>
    </font>
    <font>
      <sz val="11"/>
      <color rgb="FF000000"/>
      <name val="Arial"/>
      <family val="2"/>
    </font>
    <font>
      <sz val="10"/>
      <color rgb="FF000000"/>
      <name val="Arial"/>
      <family val="2"/>
    </font>
    <font>
      <sz val="10"/>
      <name val="Arial"/>
      <family val="2"/>
    </font>
    <font>
      <u/>
      <sz val="20"/>
      <color theme="1"/>
      <name val="Brush Script MT"/>
      <family val="4"/>
    </font>
    <font>
      <b/>
      <sz val="11"/>
      <color rgb="FF000000"/>
      <name val="Arial"/>
      <family val="2"/>
    </font>
    <font>
      <i/>
      <sz val="11"/>
      <color rgb="FF000000"/>
      <name val="Arial"/>
      <family val="2"/>
    </font>
    <font>
      <b/>
      <sz val="10"/>
      <color rgb="FF000000"/>
      <name val="Arial"/>
      <family val="2"/>
    </font>
  </fonts>
  <fills count="13">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2"/>
        <bgColor indexed="64"/>
      </patternFill>
    </fill>
    <fill>
      <patternFill patternType="solid">
        <fgColor rgb="FFFFFF00"/>
        <bgColor indexed="64"/>
      </patternFill>
    </fill>
    <fill>
      <patternFill patternType="solid">
        <fgColor theme="0" tint="-0.499984740745262"/>
        <bgColor indexed="64"/>
      </patternFill>
    </fill>
    <fill>
      <patternFill patternType="solid">
        <fgColor rgb="FFEDEDED"/>
        <bgColor rgb="FF000000"/>
      </patternFill>
    </fill>
    <fill>
      <patternFill patternType="solid">
        <fgColor rgb="FFF2F2F2"/>
        <bgColor rgb="FF000000"/>
      </patternFill>
    </fill>
    <fill>
      <patternFill patternType="solid">
        <fgColor rgb="FFFFFF00"/>
        <bgColor rgb="FF000000"/>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45" fillId="0" borderId="0" applyNumberFormat="0" applyFill="0" applyBorder="0" applyAlignment="0" applyProtection="0"/>
  </cellStyleXfs>
  <cellXfs count="564">
    <xf numFmtId="0" fontId="0" fillId="0" borderId="0" xfId="0"/>
    <xf numFmtId="0" fontId="4" fillId="0" borderId="0" xfId="0" applyFont="1"/>
    <xf numFmtId="0" fontId="5" fillId="0" borderId="0" xfId="0" applyFont="1"/>
    <xf numFmtId="0" fontId="6" fillId="0" borderId="0" xfId="0" applyFont="1"/>
    <xf numFmtId="0" fontId="6" fillId="2" borderId="2" xfId="0" applyFont="1" applyFill="1" applyBorder="1" applyAlignment="1">
      <alignment horizontal="center"/>
    </xf>
    <xf numFmtId="0" fontId="7" fillId="0" borderId="2" xfId="0" applyFont="1" applyBorder="1" applyAlignment="1">
      <alignment horizontal="center"/>
    </xf>
    <xf numFmtId="0" fontId="7" fillId="0" borderId="2" xfId="0" applyFont="1" applyBorder="1"/>
    <xf numFmtId="0" fontId="8" fillId="0" borderId="0" xfId="0" applyFont="1"/>
    <xf numFmtId="0" fontId="9" fillId="0" borderId="0" xfId="0" applyFont="1"/>
    <xf numFmtId="0" fontId="7" fillId="0" borderId="0" xfId="0" applyFont="1"/>
    <xf numFmtId="0" fontId="10" fillId="0" borderId="2" xfId="0" applyFont="1" applyBorder="1" applyAlignment="1">
      <alignment horizontal="center"/>
    </xf>
    <xf numFmtId="0" fontId="10" fillId="0" borderId="2" xfId="0" applyFont="1" applyBorder="1"/>
    <xf numFmtId="0" fontId="11" fillId="0" borderId="0" xfId="0" applyFont="1"/>
    <xf numFmtId="0" fontId="10" fillId="0" borderId="2" xfId="0" applyFont="1" applyBorder="1" applyAlignment="1">
      <alignment horizontal="center" vertical="top"/>
    </xf>
    <xf numFmtId="0" fontId="10" fillId="0" borderId="2" xfId="0" applyFont="1" applyBorder="1" applyAlignment="1">
      <alignment vertical="top"/>
    </xf>
    <xf numFmtId="0" fontId="4" fillId="0" borderId="0" xfId="0" applyFont="1" applyAlignment="1">
      <alignment horizontal="right"/>
    </xf>
    <xf numFmtId="0" fontId="4" fillId="0" borderId="0" xfId="0" applyFont="1" applyAlignment="1">
      <alignment vertical="center"/>
    </xf>
    <xf numFmtId="0" fontId="6" fillId="0" borderId="0" xfId="0" applyFont="1" applyAlignment="1">
      <alignment horizontal="center"/>
    </xf>
    <xf numFmtId="0" fontId="14" fillId="4" borderId="2" xfId="0" applyFont="1" applyFill="1" applyBorder="1" applyAlignment="1">
      <alignment horizontal="center" vertical="center" wrapText="1"/>
    </xf>
    <xf numFmtId="0" fontId="11" fillId="0" borderId="0" xfId="0" applyFont="1" applyAlignment="1">
      <alignment vertical="center"/>
    </xf>
    <xf numFmtId="0" fontId="14" fillId="4" borderId="6" xfId="0" applyFont="1" applyFill="1" applyBorder="1" applyAlignment="1">
      <alignment vertical="center" wrapText="1"/>
    </xf>
    <xf numFmtId="0" fontId="14" fillId="4" borderId="8" xfId="0" applyFont="1" applyFill="1" applyBorder="1" applyAlignment="1">
      <alignmen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6" fillId="0" borderId="0" xfId="0" applyFont="1" applyAlignment="1">
      <alignment horizontal="left" vertical="top" wrapText="1"/>
    </xf>
    <xf numFmtId="0" fontId="14" fillId="4" borderId="2" xfId="0" applyFont="1" applyFill="1" applyBorder="1" applyAlignment="1">
      <alignment vertical="center" wrapText="1"/>
    </xf>
    <xf numFmtId="0" fontId="15" fillId="0" borderId="12" xfId="0" applyFont="1" applyBorder="1"/>
    <xf numFmtId="0" fontId="6" fillId="0" borderId="0" xfId="0" applyFont="1" applyAlignment="1">
      <alignment vertical="center"/>
    </xf>
    <xf numFmtId="0" fontId="10" fillId="0" borderId="2" xfId="0" applyFont="1" applyBorder="1" applyAlignment="1">
      <alignment horizontal="center" vertical="center" wrapText="1"/>
    </xf>
    <xf numFmtId="0" fontId="5" fillId="0" borderId="0" xfId="0" applyFont="1" applyAlignment="1">
      <alignment horizontal="left" vertical="center" wrapText="1"/>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xf numFmtId="0" fontId="7" fillId="0" borderId="3" xfId="0" applyFont="1" applyBorder="1"/>
    <xf numFmtId="0" fontId="4" fillId="0" borderId="3" xfId="0" applyFont="1" applyBorder="1"/>
    <xf numFmtId="0" fontId="10" fillId="0" borderId="2" xfId="0" applyFont="1" applyBorder="1" applyAlignment="1">
      <alignment horizontal="center" vertical="center"/>
    </xf>
    <xf numFmtId="0" fontId="7" fillId="0" borderId="2" xfId="0" applyFont="1" applyBorder="1" applyAlignment="1">
      <alignment horizontal="center" vertical="center" wrapText="1"/>
    </xf>
    <xf numFmtId="0" fontId="16" fillId="0" borderId="0" xfId="0" applyFont="1"/>
    <xf numFmtId="0" fontId="17" fillId="0" borderId="2"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vertical="top"/>
    </xf>
    <xf numFmtId="0" fontId="7" fillId="0" borderId="2" xfId="0" applyFont="1" applyBorder="1" applyAlignment="1">
      <alignment horizontal="center" vertical="center"/>
    </xf>
    <xf numFmtId="0" fontId="6" fillId="0" borderId="2" xfId="0" applyFont="1" applyBorder="1"/>
    <xf numFmtId="0" fontId="19" fillId="0" borderId="2" xfId="0" applyFont="1" applyBorder="1" applyAlignment="1">
      <alignment horizontal="center"/>
    </xf>
    <xf numFmtId="0" fontId="6" fillId="5" borderId="2" xfId="0" applyFont="1" applyFill="1" applyBorder="1" applyAlignment="1">
      <alignment horizontal="center"/>
    </xf>
    <xf numFmtId="0" fontId="6" fillId="0" borderId="2" xfId="0" applyFont="1" applyBorder="1" applyAlignment="1">
      <alignment horizontal="left"/>
    </xf>
    <xf numFmtId="0" fontId="19" fillId="5" borderId="2" xfId="0" applyFont="1" applyFill="1" applyBorder="1" applyAlignment="1">
      <alignment horizontal="center"/>
    </xf>
    <xf numFmtId="0" fontId="21" fillId="0" borderId="0" xfId="0" applyFont="1"/>
    <xf numFmtId="0" fontId="6" fillId="0" borderId="9" xfId="0" applyFont="1" applyBorder="1"/>
    <xf numFmtId="0" fontId="22" fillId="0" borderId="0" xfId="0" applyFont="1"/>
    <xf numFmtId="0" fontId="23" fillId="0" borderId="0" xfId="0" applyFont="1"/>
    <xf numFmtId="0" fontId="24" fillId="0" borderId="0" xfId="0" applyFont="1"/>
    <xf numFmtId="0" fontId="7" fillId="0" borderId="0" xfId="0" applyFont="1" applyAlignment="1">
      <alignment horizontal="center"/>
    </xf>
    <xf numFmtId="0" fontId="26" fillId="0" borderId="0" xfId="0" applyFont="1"/>
    <xf numFmtId="0" fontId="27" fillId="0" borderId="0" xfId="0" applyFont="1"/>
    <xf numFmtId="0" fontId="28" fillId="0" borderId="0" xfId="0" applyFont="1"/>
    <xf numFmtId="0" fontId="23" fillId="0" borderId="0" xfId="0" applyFont="1" applyAlignment="1">
      <alignment horizontal="right"/>
    </xf>
    <xf numFmtId="0" fontId="29" fillId="0" borderId="0" xfId="0" applyFont="1"/>
    <xf numFmtId="0" fontId="30" fillId="0" borderId="0" xfId="0" applyFont="1"/>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2" fillId="0" borderId="0" xfId="0" applyFont="1"/>
    <xf numFmtId="0" fontId="1" fillId="0" borderId="2" xfId="0" applyFont="1" applyBorder="1" applyAlignment="1">
      <alignment vertical="top" wrapText="1"/>
    </xf>
    <xf numFmtId="0" fontId="1" fillId="0" borderId="0" xfId="0" applyFont="1"/>
    <xf numFmtId="0" fontId="1" fillId="5" borderId="2" xfId="0" applyFont="1" applyFill="1" applyBorder="1" applyAlignment="1">
      <alignment horizontal="center" vertical="center"/>
    </xf>
    <xf numFmtId="169" fontId="1" fillId="5" borderId="2" xfId="1" applyNumberFormat="1" applyFont="1" applyFill="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31" fillId="0" borderId="0" xfId="0" applyFont="1" applyAlignment="1">
      <alignment wrapText="1"/>
    </xf>
    <xf numFmtId="0" fontId="7" fillId="0" borderId="0" xfId="0" applyFont="1" applyAlignment="1">
      <alignment horizontal="left" vertical="top" wrapText="1"/>
    </xf>
    <xf numFmtId="165" fontId="1" fillId="5" borderId="2" xfId="2" applyNumberFormat="1" applyFont="1" applyFill="1" applyBorder="1" applyAlignment="1">
      <alignment horizontal="center" vertical="center"/>
    </xf>
    <xf numFmtId="0" fontId="1" fillId="0" borderId="1" xfId="0" applyFont="1" applyBorder="1" applyAlignment="1">
      <alignment vertical="top" wrapText="1"/>
    </xf>
    <xf numFmtId="0" fontId="1" fillId="0" borderId="0" xfId="0" applyFont="1" applyAlignment="1">
      <alignment vertical="top" wrapText="1"/>
    </xf>
    <xf numFmtId="0" fontId="31"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vertical="center"/>
    </xf>
    <xf numFmtId="0" fontId="0" fillId="0" borderId="0" xfId="0" applyAlignment="1">
      <alignment vertical="top" wrapText="1"/>
    </xf>
    <xf numFmtId="0" fontId="1" fillId="0" borderId="2" xfId="0" applyFont="1" applyBorder="1" applyAlignment="1">
      <alignment horizontal="center" vertical="center" wrapText="1"/>
    </xf>
    <xf numFmtId="0" fontId="19" fillId="0" borderId="0" xfId="0" applyFont="1"/>
    <xf numFmtId="0" fontId="34" fillId="0" borderId="0" xfId="0" applyFont="1"/>
    <xf numFmtId="0" fontId="5" fillId="0" borderId="0" xfId="0" applyFont="1" applyProtection="1">
      <protection locked="0"/>
    </xf>
    <xf numFmtId="0" fontId="4" fillId="0" borderId="0" xfId="0" applyFont="1" applyProtection="1">
      <protection locked="0"/>
    </xf>
    <xf numFmtId="0" fontId="11" fillId="0" borderId="0" xfId="0" applyFont="1" applyProtection="1">
      <protection locked="0"/>
    </xf>
    <xf numFmtId="0" fontId="10" fillId="0" borderId="0" xfId="0" applyFont="1" applyProtection="1">
      <protection locked="0"/>
    </xf>
    <xf numFmtId="0" fontId="11" fillId="0" borderId="0" xfId="0" applyFont="1" applyAlignment="1" applyProtection="1">
      <alignment horizontal="center"/>
      <protection locked="0"/>
    </xf>
    <xf numFmtId="0" fontId="6" fillId="0" borderId="6" xfId="0" applyFont="1" applyBorder="1" applyProtection="1">
      <protection locked="0"/>
    </xf>
    <xf numFmtId="164" fontId="6" fillId="2" borderId="7" xfId="1" applyNumberFormat="1" applyFont="1" applyFill="1" applyBorder="1" applyProtection="1">
      <protection locked="0"/>
    </xf>
    <xf numFmtId="0" fontId="6" fillId="3" borderId="7" xfId="0" applyFont="1" applyFill="1" applyBorder="1" applyAlignment="1" applyProtection="1">
      <alignment vertical="center"/>
      <protection locked="0"/>
    </xf>
    <xf numFmtId="0" fontId="6" fillId="0" borderId="8" xfId="0" applyFont="1" applyBorder="1" applyAlignment="1" applyProtection="1">
      <alignment horizontal="left"/>
      <protection locked="0"/>
    </xf>
    <xf numFmtId="0" fontId="29" fillId="0" borderId="0" xfId="0" applyFont="1" applyProtection="1">
      <protection locked="0"/>
    </xf>
    <xf numFmtId="0" fontId="6" fillId="0" borderId="11" xfId="0" applyFont="1" applyBorder="1" applyProtection="1">
      <protection locked="0"/>
    </xf>
    <xf numFmtId="0" fontId="6" fillId="2" borderId="12" xfId="0" applyFont="1" applyFill="1" applyBorder="1" applyAlignment="1" applyProtection="1">
      <alignment horizontal="center" vertical="center"/>
      <protection locked="0"/>
    </xf>
    <xf numFmtId="0" fontId="6" fillId="0" borderId="12" xfId="0" applyFont="1" applyBorder="1" applyProtection="1">
      <protection locked="0"/>
    </xf>
    <xf numFmtId="0" fontId="6" fillId="2" borderId="12" xfId="0" applyFont="1" applyFill="1" applyBorder="1" applyAlignment="1" applyProtection="1">
      <alignment horizontal="center"/>
      <protection locked="0"/>
    </xf>
    <xf numFmtId="0" fontId="7" fillId="0" borderId="12" xfId="0" applyFont="1" applyBorder="1" applyProtection="1">
      <protection locked="0"/>
    </xf>
    <xf numFmtId="0" fontId="6" fillId="0" borderId="13" xfId="0" applyFont="1" applyBorder="1" applyAlignment="1" applyProtection="1">
      <alignment horizontal="center"/>
      <protection locked="0"/>
    </xf>
    <xf numFmtId="0" fontId="12" fillId="0" borderId="0" xfId="0" applyFont="1" applyAlignment="1" applyProtection="1">
      <alignment vertical="top"/>
      <protection locked="0"/>
    </xf>
    <xf numFmtId="0" fontId="6" fillId="0" borderId="0" xfId="0" applyFont="1" applyProtection="1">
      <protection locked="0"/>
    </xf>
    <xf numFmtId="0" fontId="7" fillId="0" borderId="0" xfId="0" applyFont="1" applyProtection="1">
      <protection locked="0"/>
    </xf>
    <xf numFmtId="0" fontId="10" fillId="0" borderId="4" xfId="0" applyFont="1" applyBorder="1" applyAlignment="1" applyProtection="1">
      <alignment horizontal="center"/>
      <protection locked="0"/>
    </xf>
    <xf numFmtId="0" fontId="12" fillId="0" borderId="0" xfId="0" applyFont="1" applyAlignment="1" applyProtection="1">
      <alignment horizontal="left" vertical="top" wrapText="1"/>
      <protection locked="0"/>
    </xf>
    <xf numFmtId="0" fontId="10" fillId="0" borderId="9" xfId="0" applyFont="1" applyBorder="1" applyAlignment="1" applyProtection="1">
      <alignment vertical="center"/>
      <protection locked="0"/>
    </xf>
    <xf numFmtId="0" fontId="10" fillId="0" borderId="11" xfId="0" applyFont="1" applyBorder="1" applyAlignment="1" applyProtection="1">
      <alignment vertical="center"/>
      <protection locked="0"/>
    </xf>
    <xf numFmtId="164" fontId="10" fillId="2" borderId="12" xfId="1" applyNumberFormat="1" applyFont="1" applyFill="1" applyBorder="1" applyAlignment="1" applyProtection="1">
      <alignment horizontal="center"/>
      <protection locked="0"/>
    </xf>
    <xf numFmtId="0" fontId="10" fillId="0" borderId="0" xfId="0" applyFont="1" applyAlignment="1" applyProtection="1">
      <alignment horizontal="center"/>
      <protection locked="0"/>
    </xf>
    <xf numFmtId="0" fontId="10" fillId="0" borderId="7" xfId="0" applyFont="1" applyBorder="1" applyAlignment="1" applyProtection="1">
      <alignment horizontal="center"/>
      <protection locked="0"/>
    </xf>
    <xf numFmtId="0" fontId="1" fillId="0" borderId="9" xfId="0" applyFont="1" applyBorder="1" applyProtection="1">
      <protection locked="0"/>
    </xf>
    <xf numFmtId="0" fontId="12" fillId="0" borderId="0" xfId="0" applyFont="1" applyProtection="1">
      <protection locked="0"/>
    </xf>
    <xf numFmtId="0" fontId="1" fillId="0" borderId="12" xfId="0" applyFont="1" applyBorder="1" applyAlignment="1" applyProtection="1">
      <alignment horizontal="center"/>
      <protection locked="0"/>
    </xf>
    <xf numFmtId="0" fontId="1" fillId="0" borderId="0" xfId="0" applyFont="1" applyAlignment="1" applyProtection="1">
      <alignment horizontal="center" vertical="center"/>
      <protection locked="0"/>
    </xf>
    <xf numFmtId="0" fontId="12" fillId="0" borderId="0" xfId="0" applyFont="1" applyAlignment="1" applyProtection="1">
      <alignment horizontal="center"/>
      <protection locked="0"/>
    </xf>
    <xf numFmtId="0" fontId="12" fillId="5" borderId="0" xfId="0" applyFont="1" applyFill="1" applyAlignment="1" applyProtection="1">
      <alignment horizontal="center"/>
      <protection locked="0"/>
    </xf>
    <xf numFmtId="164" fontId="10" fillId="2" borderId="4" xfId="1" applyNumberFormat="1" applyFont="1" applyFill="1" applyBorder="1" applyAlignment="1" applyProtection="1">
      <alignment horizontal="center"/>
      <protection locked="0"/>
    </xf>
    <xf numFmtId="164" fontId="10" fillId="0" borderId="0" xfId="1" applyNumberFormat="1" applyFont="1" applyBorder="1" applyAlignment="1" applyProtection="1">
      <alignment horizontal="center"/>
    </xf>
    <xf numFmtId="164" fontId="10" fillId="0" borderId="7" xfId="1" applyNumberFormat="1" applyFont="1" applyBorder="1" applyAlignment="1" applyProtection="1">
      <alignment horizontal="center"/>
    </xf>
    <xf numFmtId="164" fontId="10" fillId="0" borderId="12" xfId="1" applyNumberFormat="1" applyFont="1" applyFill="1" applyBorder="1" applyAlignment="1" applyProtection="1">
      <alignment horizontal="center"/>
    </xf>
    <xf numFmtId="164" fontId="10" fillId="0" borderId="0" xfId="1" applyNumberFormat="1" applyFont="1" applyAlignment="1" applyProtection="1">
      <alignment horizontal="center"/>
    </xf>
    <xf numFmtId="164" fontId="10" fillId="0" borderId="12" xfId="1" applyNumberFormat="1" applyFont="1" applyBorder="1" applyAlignment="1" applyProtection="1">
      <alignment horizontal="center"/>
    </xf>
    <xf numFmtId="164" fontId="10" fillId="0" borderId="7" xfId="1" applyNumberFormat="1" applyFont="1" applyFill="1" applyBorder="1" applyAlignment="1" applyProtection="1">
      <alignment horizontal="center"/>
    </xf>
    <xf numFmtId="164" fontId="10" fillId="0" borderId="0" xfId="1" applyNumberFormat="1" applyFont="1" applyFill="1" applyAlignment="1" applyProtection="1">
      <alignment horizontal="center"/>
    </xf>
    <xf numFmtId="164" fontId="1" fillId="0" borderId="4" xfId="1" applyNumberFormat="1" applyFont="1" applyBorder="1" applyAlignment="1" applyProtection="1">
      <alignment horizontal="center"/>
    </xf>
    <xf numFmtId="165" fontId="10" fillId="0" borderId="5" xfId="2" applyNumberFormat="1" applyFont="1" applyBorder="1" applyAlignment="1" applyProtection="1">
      <alignment horizontal="center"/>
    </xf>
    <xf numFmtId="0" fontId="1" fillId="0" borderId="2" xfId="0" applyFont="1" applyBorder="1" applyAlignment="1">
      <alignment horizontal="center"/>
    </xf>
    <xf numFmtId="0" fontId="37" fillId="5" borderId="2" xfId="0" applyFont="1" applyFill="1" applyBorder="1" applyAlignment="1">
      <alignment horizontal="center" vertical="center" wrapText="1"/>
    </xf>
    <xf numFmtId="17" fontId="2" fillId="0" borderId="0" xfId="0" applyNumberFormat="1" applyFont="1"/>
    <xf numFmtId="0" fontId="2" fillId="2" borderId="0" xfId="0" applyFont="1" applyFill="1"/>
    <xf numFmtId="0" fontId="2" fillId="0" borderId="0" xfId="0" applyFont="1" applyAlignment="1">
      <alignment horizontal="left"/>
    </xf>
    <xf numFmtId="0" fontId="2" fillId="0" borderId="4" xfId="0" applyFont="1" applyBorder="1"/>
    <xf numFmtId="0" fontId="2" fillId="0" borderId="5" xfId="0" applyFont="1" applyBorder="1"/>
    <xf numFmtId="0" fontId="1" fillId="2" borderId="2" xfId="0" applyFont="1" applyFill="1" applyBorder="1" applyAlignment="1">
      <alignment horizontal="center"/>
    </xf>
    <xf numFmtId="0" fontId="1" fillId="2" borderId="2" xfId="0" applyFont="1" applyFill="1" applyBorder="1" applyAlignment="1">
      <alignment horizontal="left"/>
    </xf>
    <xf numFmtId="0" fontId="1" fillId="2" borderId="2" xfId="0" applyFont="1" applyFill="1" applyBorder="1" applyAlignment="1">
      <alignment horizontal="center" vertical="top"/>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2" fillId="0" borderId="0" xfId="0" applyFont="1" applyProtection="1">
      <protection locked="0"/>
    </xf>
    <xf numFmtId="0" fontId="1" fillId="0" borderId="0" xfId="0" applyFont="1" applyProtection="1">
      <protection locked="0"/>
    </xf>
    <xf numFmtId="0" fontId="1" fillId="0" borderId="0" xfId="0" applyFont="1" applyAlignment="1" applyProtection="1">
      <alignment horizontal="center"/>
      <protection locked="0"/>
    </xf>
    <xf numFmtId="0" fontId="1" fillId="0" borderId="3" xfId="0" applyFont="1" applyBorder="1" applyProtection="1">
      <protection locked="0"/>
    </xf>
    <xf numFmtId="0" fontId="1" fillId="0" borderId="4" xfId="0" applyFont="1" applyBorder="1" applyAlignment="1" applyProtection="1">
      <alignment horizontal="center"/>
      <protection locked="0"/>
    </xf>
    <xf numFmtId="0" fontId="1" fillId="0" borderId="5" xfId="0" applyFont="1" applyBorder="1" applyAlignment="1" applyProtection="1">
      <alignment horizontal="center"/>
      <protection locked="0"/>
    </xf>
    <xf numFmtId="0" fontId="1" fillId="0" borderId="6" xfId="0" applyFont="1" applyBorder="1" applyAlignment="1" applyProtection="1">
      <alignment vertical="center"/>
      <protection locked="0"/>
    </xf>
    <xf numFmtId="164" fontId="1" fillId="2" borderId="7" xfId="1" applyNumberFormat="1" applyFont="1" applyFill="1" applyBorder="1" applyAlignment="1" applyProtection="1">
      <alignment horizontal="center"/>
      <protection locked="0"/>
    </xf>
    <xf numFmtId="165" fontId="1" fillId="0" borderId="8" xfId="2" applyNumberFormat="1" applyFont="1" applyBorder="1" applyAlignment="1" applyProtection="1">
      <alignment horizontal="center"/>
    </xf>
    <xf numFmtId="0" fontId="1" fillId="0" borderId="9" xfId="0" applyFont="1" applyBorder="1" applyAlignment="1" applyProtection="1">
      <alignment vertical="center"/>
      <protection locked="0"/>
    </xf>
    <xf numFmtId="164" fontId="1" fillId="2" borderId="0" xfId="1" applyNumberFormat="1" applyFont="1" applyFill="1" applyBorder="1" applyAlignment="1" applyProtection="1">
      <alignment horizontal="center"/>
      <protection locked="0"/>
    </xf>
    <xf numFmtId="165" fontId="1" fillId="0" borderId="10" xfId="2" applyNumberFormat="1" applyFont="1" applyBorder="1" applyAlignment="1" applyProtection="1">
      <alignment horizontal="center"/>
    </xf>
    <xf numFmtId="0" fontId="1" fillId="7" borderId="9" xfId="0" applyFont="1" applyFill="1" applyBorder="1" applyAlignment="1" applyProtection="1">
      <alignment vertical="center"/>
      <protection locked="0"/>
    </xf>
    <xf numFmtId="165" fontId="1" fillId="0" borderId="10" xfId="2" applyNumberFormat="1" applyFont="1" applyFill="1" applyBorder="1" applyAlignment="1" applyProtection="1">
      <alignment horizontal="center"/>
    </xf>
    <xf numFmtId="0" fontId="1" fillId="0" borderId="12" xfId="0" applyFont="1" applyBorder="1" applyAlignment="1" applyProtection="1">
      <alignment horizontal="center" vertical="center" textRotation="90"/>
      <protection locked="0"/>
    </xf>
    <xf numFmtId="165" fontId="1" fillId="0" borderId="13" xfId="2" applyNumberFormat="1" applyFont="1" applyBorder="1" applyAlignment="1" applyProtection="1">
      <alignment horizontal="center"/>
    </xf>
    <xf numFmtId="0" fontId="1" fillId="0" borderId="7" xfId="0" applyFont="1" applyBorder="1" applyAlignment="1" applyProtection="1">
      <alignment horizontal="center"/>
      <protection locked="0"/>
    </xf>
    <xf numFmtId="0" fontId="1" fillId="0" borderId="8" xfId="0" applyFont="1" applyBorder="1" applyAlignment="1" applyProtection="1">
      <alignment horizontal="center"/>
      <protection locked="0"/>
    </xf>
    <xf numFmtId="0" fontId="1" fillId="0" borderId="6" xfId="0" applyFont="1" applyBorder="1" applyProtection="1">
      <protection locked="0"/>
    </xf>
    <xf numFmtId="164" fontId="1" fillId="0" borderId="8" xfId="0" applyNumberFormat="1" applyFont="1" applyBorder="1" applyAlignment="1">
      <alignment horizontal="center"/>
    </xf>
    <xf numFmtId="164" fontId="1" fillId="2" borderId="0" xfId="1" applyNumberFormat="1" applyFont="1" applyFill="1" applyAlignment="1" applyProtection="1">
      <alignment horizontal="center"/>
      <protection locked="0"/>
    </xf>
    <xf numFmtId="164" fontId="1" fillId="0" borderId="10" xfId="0" applyNumberFormat="1" applyFont="1" applyBorder="1" applyAlignment="1">
      <alignment horizontal="center"/>
    </xf>
    <xf numFmtId="165" fontId="1" fillId="0" borderId="0" xfId="2" applyNumberFormat="1" applyFont="1" applyAlignment="1" applyProtection="1">
      <alignment horizontal="center" vertical="center"/>
    </xf>
    <xf numFmtId="0" fontId="1" fillId="0" borderId="11" xfId="0" applyFont="1" applyBorder="1" applyProtection="1">
      <protection locked="0"/>
    </xf>
    <xf numFmtId="0" fontId="1" fillId="0" borderId="12" xfId="0" applyFont="1" applyBorder="1" applyProtection="1">
      <protection locked="0"/>
    </xf>
    <xf numFmtId="166" fontId="1" fillId="2" borderId="12" xfId="0" applyNumberFormat="1" applyFont="1" applyFill="1" applyBorder="1" applyProtection="1">
      <protection locked="0"/>
    </xf>
    <xf numFmtId="165" fontId="1" fillId="0" borderId="13" xfId="2" applyNumberFormat="1" applyFont="1" applyBorder="1" applyAlignment="1" applyProtection="1">
      <alignment horizontal="center"/>
      <protection locked="0"/>
    </xf>
    <xf numFmtId="0" fontId="1" fillId="0" borderId="6" xfId="0" applyFont="1" applyBorder="1" applyAlignment="1" applyProtection="1">
      <alignment horizontal="center" vertical="center"/>
      <protection locked="0"/>
    </xf>
    <xf numFmtId="0" fontId="1" fillId="0" borderId="8" xfId="0" quotePrefix="1" applyFont="1" applyBorder="1" applyAlignment="1" applyProtection="1">
      <alignment horizontal="center"/>
      <protection locked="0"/>
    </xf>
    <xf numFmtId="0" fontId="1" fillId="2" borderId="11" xfId="0" applyFont="1" applyFill="1" applyBorder="1" applyProtection="1">
      <protection locked="0"/>
    </xf>
    <xf numFmtId="164" fontId="1" fillId="2" borderId="12" xfId="1" applyNumberFormat="1" applyFont="1" applyFill="1" applyBorder="1" applyAlignment="1" applyProtection="1">
      <alignment horizontal="center"/>
      <protection locked="0"/>
    </xf>
    <xf numFmtId="0" fontId="1" fillId="0" borderId="3" xfId="0" applyFont="1" applyBorder="1" applyAlignment="1" applyProtection="1">
      <alignment horizontal="center" vertical="center"/>
      <protection locked="0"/>
    </xf>
    <xf numFmtId="43" fontId="1" fillId="0" borderId="10" xfId="0" applyNumberFormat="1" applyFont="1" applyBorder="1" applyAlignment="1">
      <alignment horizontal="center" vertical="center"/>
    </xf>
    <xf numFmtId="43" fontId="1" fillId="5" borderId="10" xfId="0" applyNumberFormat="1" applyFont="1" applyFill="1" applyBorder="1" applyAlignment="1" applyProtection="1">
      <alignment horizontal="center" vertical="center"/>
      <protection locked="0"/>
    </xf>
    <xf numFmtId="0" fontId="1" fillId="2" borderId="12" xfId="0" applyFont="1" applyFill="1" applyBorder="1" applyAlignment="1" applyProtection="1">
      <alignment horizontal="center" vertical="center"/>
      <protection locked="0"/>
    </xf>
    <xf numFmtId="43" fontId="1" fillId="5" borderId="13" xfId="0" applyNumberFormat="1" applyFont="1" applyFill="1" applyBorder="1" applyAlignment="1" applyProtection="1">
      <alignment horizontal="center" vertical="center"/>
      <protection locked="0"/>
    </xf>
    <xf numFmtId="0" fontId="1" fillId="0" borderId="6" xfId="0" applyFont="1" applyBorder="1" applyAlignment="1" applyProtection="1">
      <alignment horizontal="center"/>
      <protection locked="0"/>
    </xf>
    <xf numFmtId="165" fontId="1" fillId="0" borderId="10" xfId="2" quotePrefix="1" applyNumberFormat="1" applyFont="1" applyBorder="1" applyAlignment="1" applyProtection="1">
      <alignment horizontal="center"/>
      <protection locked="0"/>
    </xf>
    <xf numFmtId="164" fontId="1" fillId="0" borderId="13" xfId="0" applyNumberFormat="1" applyFont="1" applyBorder="1" applyAlignment="1">
      <alignment horizontal="center"/>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0" borderId="0" xfId="0" applyFont="1" applyAlignment="1">
      <alignment vertical="center"/>
    </xf>
    <xf numFmtId="4" fontId="1" fillId="0" borderId="2" xfId="0" applyNumberFormat="1" applyFont="1" applyBorder="1" applyAlignment="1">
      <alignment horizontal="center" vertical="center" wrapText="1"/>
    </xf>
    <xf numFmtId="4" fontId="1" fillId="2" borderId="2" xfId="0" applyNumberFormat="1" applyFont="1" applyFill="1" applyBorder="1" applyAlignment="1">
      <alignment horizontal="center" vertical="center" wrapText="1"/>
    </xf>
    <xf numFmtId="0" fontId="2" fillId="2" borderId="2" xfId="0" applyFont="1" applyFill="1" applyBorder="1"/>
    <xf numFmtId="0" fontId="1" fillId="5" borderId="2" xfId="0" applyFont="1" applyFill="1" applyBorder="1" applyAlignment="1">
      <alignment horizontal="center" vertical="center" wrapText="1"/>
    </xf>
    <xf numFmtId="14" fontId="1" fillId="2" borderId="2" xfId="0" applyNumberFormat="1" applyFont="1" applyFill="1" applyBorder="1" applyAlignment="1">
      <alignment horizontal="left"/>
    </xf>
    <xf numFmtId="9" fontId="1" fillId="0" borderId="2"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9" xfId="0" applyFont="1" applyBorder="1"/>
    <xf numFmtId="0" fontId="1" fillId="0" borderId="9" xfId="0" applyFont="1" applyBorder="1" applyAlignment="1">
      <alignment vertical="top" wrapText="1"/>
    </xf>
    <xf numFmtId="0" fontId="1" fillId="0" borderId="0" xfId="0" applyFont="1" applyAlignment="1">
      <alignment horizontal="center" vertical="top" wrapText="1"/>
    </xf>
    <xf numFmtId="0" fontId="2" fillId="0" borderId="2" xfId="0" applyFont="1" applyBorder="1"/>
    <xf numFmtId="0" fontId="4" fillId="0" borderId="2" xfId="0" applyFont="1" applyBorder="1" applyAlignment="1">
      <alignment vertical="top"/>
    </xf>
    <xf numFmtId="0" fontId="0" fillId="0" borderId="2" xfId="0" applyBorder="1" applyAlignment="1">
      <alignment wrapText="1"/>
    </xf>
    <xf numFmtId="0" fontId="6" fillId="0" borderId="2" xfId="0" applyFont="1" applyBorder="1" applyAlignment="1">
      <alignment vertical="top" wrapText="1"/>
    </xf>
    <xf numFmtId="0" fontId="6" fillId="0" borderId="2" xfId="0" applyFont="1" applyBorder="1" applyAlignment="1">
      <alignment wrapText="1"/>
    </xf>
    <xf numFmtId="0" fontId="2" fillId="0" borderId="2" xfId="0" applyFont="1" applyBorder="1" applyAlignment="1">
      <alignment wrapText="1"/>
    </xf>
    <xf numFmtId="0" fontId="0" fillId="0" borderId="0" xfId="0" applyAlignment="1">
      <alignment horizontal="left" vertical="top" wrapText="1"/>
    </xf>
    <xf numFmtId="0" fontId="7" fillId="0" borderId="2" xfId="0" applyFont="1" applyBorder="1" applyAlignment="1">
      <alignment vertical="top"/>
    </xf>
    <xf numFmtId="14" fontId="6" fillId="0" borderId="2" xfId="0" applyNumberFormat="1" applyFont="1" applyBorder="1"/>
    <xf numFmtId="0" fontId="7" fillId="0" borderId="2" xfId="0" applyFont="1" applyBorder="1" applyAlignment="1">
      <alignment horizontal="center" vertical="top"/>
    </xf>
    <xf numFmtId="0" fontId="37" fillId="0" borderId="0" xfId="0" applyFont="1" applyAlignment="1">
      <alignment horizontal="left" vertical="center"/>
    </xf>
    <xf numFmtId="0" fontId="6" fillId="5" borderId="2" xfId="0" applyFont="1" applyFill="1" applyBorder="1"/>
    <xf numFmtId="0" fontId="10" fillId="9" borderId="3" xfId="0" applyFont="1" applyFill="1" applyBorder="1" applyAlignment="1">
      <alignment horizontal="center" vertical="center" wrapText="1"/>
    </xf>
    <xf numFmtId="0" fontId="10" fillId="9" borderId="4" xfId="0" applyFont="1" applyFill="1" applyBorder="1" applyAlignment="1">
      <alignment horizontal="center" vertical="center" wrapText="1"/>
    </xf>
    <xf numFmtId="0" fontId="0" fillId="9" borderId="4" xfId="0" applyFill="1" applyBorder="1" applyAlignment="1">
      <alignment horizontal="center" vertical="center" wrapText="1"/>
    </xf>
    <xf numFmtId="0" fontId="10" fillId="9" borderId="5" xfId="0" applyFont="1" applyFill="1" applyBorder="1" applyAlignment="1">
      <alignment horizontal="center" vertical="center" wrapText="1"/>
    </xf>
    <xf numFmtId="0" fontId="6" fillId="0" borderId="0" xfId="0" applyFont="1" applyAlignment="1">
      <alignment vertical="top" wrapText="1"/>
    </xf>
    <xf numFmtId="0" fontId="2" fillId="0" borderId="2" xfId="0" applyFont="1" applyBorder="1" applyAlignment="1">
      <alignment vertical="top" wrapText="1"/>
    </xf>
    <xf numFmtId="0" fontId="0" fillId="0" borderId="0" xfId="0" applyAlignment="1">
      <alignment vertical="top"/>
    </xf>
    <xf numFmtId="0" fontId="41" fillId="0" borderId="0" xfId="0" applyFont="1" applyAlignment="1">
      <alignment vertical="top"/>
    </xf>
    <xf numFmtId="0" fontId="32" fillId="0" borderId="2" xfId="0" applyFont="1" applyBorder="1" applyAlignment="1">
      <alignment horizontal="center" vertical="top" wrapText="1"/>
    </xf>
    <xf numFmtId="14" fontId="0" fillId="0" borderId="2" xfId="0" applyNumberFormat="1" applyBorder="1" applyAlignment="1">
      <alignment horizontal="center" vertical="top" wrapText="1"/>
    </xf>
    <xf numFmtId="0" fontId="0" fillId="0" borderId="2" xfId="0" applyBorder="1" applyAlignment="1">
      <alignment vertical="top" wrapText="1"/>
    </xf>
    <xf numFmtId="0" fontId="0" fillId="0" borderId="2" xfId="0" applyBorder="1" applyAlignment="1">
      <alignment horizontal="center" vertical="top" wrapText="1"/>
    </xf>
    <xf numFmtId="0" fontId="45" fillId="0" borderId="0" xfId="3"/>
    <xf numFmtId="0" fontId="46" fillId="10" borderId="2" xfId="0" applyFont="1" applyFill="1" applyBorder="1" applyAlignment="1">
      <alignment horizontal="center"/>
    </xf>
    <xf numFmtId="0" fontId="1" fillId="0" borderId="0" xfId="0" applyFont="1" applyAlignment="1">
      <alignment horizontal="left" vertical="top" wrapText="1"/>
    </xf>
    <xf numFmtId="0" fontId="47" fillId="0" borderId="9" xfId="0" applyFont="1" applyBorder="1"/>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2" borderId="0" xfId="0" applyFont="1" applyFill="1" applyAlignment="1">
      <alignment horizontal="left" vertical="top"/>
    </xf>
    <xf numFmtId="0" fontId="6" fillId="2" borderId="10" xfId="0" applyFont="1" applyFill="1" applyBorder="1" applyAlignment="1">
      <alignment horizontal="left" vertical="top"/>
    </xf>
    <xf numFmtId="0" fontId="6" fillId="2" borderId="11" xfId="0" applyFont="1" applyFill="1" applyBorder="1" applyAlignment="1">
      <alignment horizontal="left" vertical="top"/>
    </xf>
    <xf numFmtId="0" fontId="6" fillId="2" borderId="12" xfId="0" applyFont="1" applyFill="1" applyBorder="1" applyAlignment="1">
      <alignment horizontal="left" vertical="top"/>
    </xf>
    <xf numFmtId="0" fontId="6" fillId="2" borderId="13" xfId="0" applyFont="1" applyFill="1" applyBorder="1" applyAlignment="1">
      <alignment horizontal="left" vertical="top"/>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6" fillId="0" borderId="7" xfId="0" applyFont="1" applyBorder="1" applyAlignment="1">
      <alignment horizontal="center"/>
    </xf>
    <xf numFmtId="0" fontId="0" fillId="0" borderId="7" xfId="0" applyBorder="1" applyAlignment="1">
      <alignment horizontal="center"/>
    </xf>
    <xf numFmtId="166" fontId="1" fillId="2" borderId="0" xfId="1" applyNumberFormat="1" applyFont="1" applyFill="1" applyAlignment="1" applyProtection="1">
      <alignment horizontal="center"/>
      <protection locked="0"/>
    </xf>
    <xf numFmtId="14" fontId="2" fillId="0" borderId="2" xfId="0" applyNumberFormat="1" applyFont="1" applyBorder="1"/>
    <xf numFmtId="14" fontId="15" fillId="0" borderId="12" xfId="0" applyNumberFormat="1" applyFont="1" applyBorder="1"/>
    <xf numFmtId="0" fontId="49" fillId="0" borderId="12" xfId="0" applyFont="1" applyBorder="1"/>
    <xf numFmtId="170" fontId="1" fillId="5" borderId="2" xfId="1" applyNumberFormat="1" applyFont="1" applyFill="1" applyBorder="1" applyAlignment="1">
      <alignment horizontal="center" vertical="center"/>
    </xf>
    <xf numFmtId="0" fontId="1" fillId="5" borderId="0" xfId="0" applyFont="1" applyFill="1" applyAlignment="1">
      <alignment horizontal="center" vertical="center" wrapText="1"/>
    </xf>
    <xf numFmtId="0" fontId="6" fillId="0" borderId="0" xfId="0" applyFont="1" applyAlignment="1">
      <alignment horizontal="left"/>
    </xf>
    <xf numFmtId="0" fontId="1" fillId="2" borderId="2" xfId="0" applyFont="1" applyFill="1" applyBorder="1" applyAlignment="1">
      <alignment horizontal="left" wrapText="1"/>
    </xf>
    <xf numFmtId="0" fontId="7" fillId="0" borderId="0" xfId="0" applyFont="1" applyAlignment="1">
      <alignment horizontal="center" vertical="center"/>
    </xf>
    <xf numFmtId="0" fontId="10" fillId="0" borderId="0" xfId="0" applyFont="1" applyAlignment="1">
      <alignment horizontal="center" vertical="center" wrapText="1"/>
    </xf>
    <xf numFmtId="0" fontId="6" fillId="0" borderId="5" xfId="0" applyFont="1" applyBorder="1"/>
    <xf numFmtId="0" fontId="6" fillId="5" borderId="0" xfId="0" applyFont="1" applyFill="1" applyAlignment="1">
      <alignment horizontal="center"/>
    </xf>
    <xf numFmtId="0" fontId="6" fillId="0" borderId="2" xfId="0" applyFont="1" applyBorder="1" applyAlignment="1">
      <alignment horizontal="center" vertical="top"/>
    </xf>
    <xf numFmtId="0" fontId="6" fillId="0" borderId="2" xfId="0" applyFont="1" applyBorder="1" applyAlignment="1">
      <alignment horizontal="center"/>
    </xf>
    <xf numFmtId="0" fontId="46" fillId="0" borderId="2" xfId="0" applyFont="1" applyBorder="1" applyAlignment="1">
      <alignment horizontal="center"/>
    </xf>
    <xf numFmtId="0" fontId="11" fillId="0" borderId="2" xfId="0" applyFont="1" applyBorder="1" applyAlignment="1">
      <alignment horizontal="center"/>
    </xf>
    <xf numFmtId="0" fontId="50" fillId="0" borderId="0" xfId="0" applyFont="1" applyAlignment="1">
      <alignment vertical="top"/>
    </xf>
    <xf numFmtId="0" fontId="46" fillId="0" borderId="0" xfId="0" applyFont="1" applyAlignment="1">
      <alignment horizontal="center"/>
    </xf>
    <xf numFmtId="0" fontId="50" fillId="0" borderId="0" xfId="0" applyFont="1" applyAlignment="1">
      <alignment horizontal="center"/>
    </xf>
    <xf numFmtId="0" fontId="51" fillId="0" borderId="0" xfId="0" applyFont="1" applyAlignment="1">
      <alignment horizontal="right"/>
    </xf>
    <xf numFmtId="0" fontId="52" fillId="0" borderId="2" xfId="0" applyFont="1" applyBorder="1" applyAlignment="1">
      <alignment horizontal="center" vertical="center" wrapText="1"/>
    </xf>
    <xf numFmtId="0" fontId="19" fillId="11" borderId="2" xfId="0" applyFont="1" applyFill="1" applyBorder="1" applyAlignment="1">
      <alignment horizontal="center"/>
    </xf>
    <xf numFmtId="0" fontId="46" fillId="11" borderId="2" xfId="0" applyFont="1" applyFill="1" applyBorder="1" applyAlignment="1">
      <alignment horizontal="center"/>
    </xf>
    <xf numFmtId="0" fontId="6" fillId="0" borderId="2" xfId="0" applyFont="1" applyBorder="1" applyAlignment="1">
      <alignment horizontal="center" vertical="top" wrapText="1"/>
    </xf>
    <xf numFmtId="0" fontId="7" fillId="0" borderId="0" xfId="0" applyFont="1" applyAlignment="1">
      <alignment horizontal="center" vertical="center" wrapText="1"/>
    </xf>
    <xf numFmtId="14" fontId="6" fillId="0" borderId="2" xfId="0" applyNumberFormat="1" applyFont="1" applyBorder="1" applyAlignment="1">
      <alignment horizontal="center"/>
    </xf>
    <xf numFmtId="0" fontId="1" fillId="2" borderId="9" xfId="0" applyFont="1" applyFill="1" applyBorder="1" applyAlignment="1">
      <alignment horizontal="left"/>
    </xf>
    <xf numFmtId="0" fontId="10" fillId="0" borderId="9" xfId="0" applyFont="1" applyBorder="1" applyAlignment="1">
      <alignment horizontal="center" vertical="center" wrapText="1"/>
    </xf>
    <xf numFmtId="0" fontId="32" fillId="0" borderId="3" xfId="0" applyFont="1" applyBorder="1" applyAlignment="1">
      <alignment horizontal="center" vertical="center" wrapText="1"/>
    </xf>
    <xf numFmtId="0" fontId="6" fillId="5" borderId="3" xfId="0" applyFont="1" applyFill="1" applyBorder="1"/>
    <xf numFmtId="171" fontId="1" fillId="5" borderId="2" xfId="0" applyNumberFormat="1" applyFont="1" applyFill="1" applyBorder="1" applyAlignment="1">
      <alignment horizontal="center" vertical="center" wrapText="1"/>
    </xf>
    <xf numFmtId="171" fontId="1" fillId="5" borderId="1" xfId="0" applyNumberFormat="1" applyFont="1" applyFill="1" applyBorder="1" applyAlignment="1">
      <alignment horizontal="center" vertical="center" wrapText="1"/>
    </xf>
    <xf numFmtId="0" fontId="22" fillId="0" borderId="0" xfId="0" applyFont="1" applyAlignment="1">
      <alignment horizontal="left" wrapText="1"/>
    </xf>
    <xf numFmtId="0" fontId="8" fillId="2" borderId="0" xfId="0" applyFont="1" applyFill="1" applyAlignment="1">
      <alignment horizontal="center"/>
    </xf>
    <xf numFmtId="0" fontId="2" fillId="2" borderId="0" xfId="0" applyFont="1" applyFill="1" applyAlignment="1">
      <alignment horizontal="center" vertical="center"/>
    </xf>
    <xf numFmtId="0" fontId="44" fillId="10" borderId="0" xfId="0" applyFont="1" applyFill="1" applyAlignment="1">
      <alignment horizontal="center"/>
    </xf>
    <xf numFmtId="14" fontId="2" fillId="2" borderId="0" xfId="0" applyNumberFormat="1" applyFont="1" applyFill="1" applyAlignment="1">
      <alignment horizontal="center"/>
    </xf>
    <xf numFmtId="0" fontId="2" fillId="2" borderId="0" xfId="0" applyFont="1" applyFill="1" applyAlignment="1">
      <alignment horizontal="center"/>
    </xf>
    <xf numFmtId="0" fontId="45" fillId="2" borderId="0" xfId="3" applyFill="1" applyAlignment="1">
      <alignment horizontal="center"/>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0" xfId="0" applyFont="1" applyFill="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7" xfId="0" applyFont="1" applyFill="1" applyBorder="1" applyAlignment="1">
      <alignment horizontal="left" vertical="top"/>
    </xf>
    <xf numFmtId="0" fontId="1" fillId="2" borderId="8" xfId="0" applyFont="1" applyFill="1" applyBorder="1" applyAlignment="1">
      <alignment horizontal="left" vertical="top"/>
    </xf>
    <xf numFmtId="0" fontId="1" fillId="2" borderId="9" xfId="0" applyFont="1" applyFill="1" applyBorder="1" applyAlignment="1">
      <alignment horizontal="left" vertical="top"/>
    </xf>
    <xf numFmtId="0" fontId="1" fillId="2" borderId="0" xfId="0" applyFont="1" applyFill="1" applyAlignment="1">
      <alignment horizontal="left" vertical="top"/>
    </xf>
    <xf numFmtId="0" fontId="1" fillId="2" borderId="10" xfId="0" applyFont="1" applyFill="1" applyBorder="1" applyAlignment="1">
      <alignment horizontal="left" vertical="top"/>
    </xf>
    <xf numFmtId="0" fontId="1" fillId="2" borderId="11" xfId="0" applyFont="1" applyFill="1" applyBorder="1" applyAlignment="1">
      <alignment horizontal="left" vertical="top"/>
    </xf>
    <xf numFmtId="0" fontId="1" fillId="2" borderId="12" xfId="0" applyFont="1" applyFill="1" applyBorder="1" applyAlignment="1">
      <alignment horizontal="left" vertical="top"/>
    </xf>
    <xf numFmtId="0" fontId="1" fillId="2" borderId="13" xfId="0" applyFont="1" applyFill="1" applyBorder="1" applyAlignment="1">
      <alignment horizontal="left" vertical="top"/>
    </xf>
    <xf numFmtId="0" fontId="2" fillId="0" borderId="0" xfId="0" applyFont="1" applyAlignment="1">
      <alignment horizontal="left" vertical="top" wrapText="1"/>
    </xf>
    <xf numFmtId="0" fontId="6" fillId="3" borderId="2" xfId="0" applyFont="1" applyFill="1" applyBorder="1" applyAlignment="1">
      <alignment horizontal="left"/>
    </xf>
    <xf numFmtId="0" fontId="7" fillId="0" borderId="2" xfId="0" applyFont="1" applyBorder="1" applyAlignment="1">
      <alignment horizontal="left"/>
    </xf>
    <xf numFmtId="0" fontId="6" fillId="3" borderId="3" xfId="0" applyFont="1" applyFill="1"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1" fillId="2" borderId="2" xfId="0" applyFont="1" applyFill="1" applyBorder="1" applyAlignment="1">
      <alignment horizontal="left" vertical="top"/>
    </xf>
    <xf numFmtId="0" fontId="6" fillId="3" borderId="3" xfId="0" applyFont="1" applyFill="1" applyBorder="1" applyAlignment="1">
      <alignment horizontal="left"/>
    </xf>
    <xf numFmtId="0" fontId="6" fillId="3" borderId="4" xfId="0" applyFont="1" applyFill="1" applyBorder="1" applyAlignment="1">
      <alignment horizontal="left"/>
    </xf>
    <xf numFmtId="0" fontId="6" fillId="3" borderId="5" xfId="0" applyFont="1" applyFill="1" applyBorder="1" applyAlignment="1">
      <alignment horizontal="left"/>
    </xf>
    <xf numFmtId="0" fontId="6" fillId="2" borderId="2" xfId="0" applyFont="1" applyFill="1" applyBorder="1" applyAlignment="1">
      <alignment horizontal="left"/>
    </xf>
    <xf numFmtId="0" fontId="10" fillId="0" borderId="2" xfId="0" applyFont="1" applyBorder="1" applyAlignment="1">
      <alignment horizontal="left"/>
    </xf>
    <xf numFmtId="0" fontId="1" fillId="2" borderId="2" xfId="0" applyFont="1" applyFill="1" applyBorder="1" applyAlignment="1">
      <alignment horizontal="left"/>
    </xf>
    <xf numFmtId="0" fontId="10" fillId="0" borderId="2" xfId="0" applyFont="1" applyBorder="1" applyAlignment="1">
      <alignment horizontal="left" vertical="top"/>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2" fillId="0" borderId="0" xfId="0" applyFont="1" applyAlignment="1" applyProtection="1">
      <alignment vertical="top" wrapText="1"/>
      <protection locked="0"/>
    </xf>
    <xf numFmtId="0" fontId="0" fillId="0" borderId="0" xfId="0" applyAlignment="1" applyProtection="1">
      <alignment vertical="top"/>
      <protection locked="0"/>
    </xf>
    <xf numFmtId="0" fontId="1" fillId="0" borderId="6"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7" xfId="0" applyFont="1" applyBorder="1" applyAlignment="1" applyProtection="1">
      <alignment horizontal="center" vertical="center" textRotation="90"/>
      <protection locked="0"/>
    </xf>
    <xf numFmtId="0" fontId="1" fillId="0" borderId="0" xfId="0" applyFont="1" applyAlignment="1" applyProtection="1">
      <alignment horizontal="center" vertical="center" textRotation="90"/>
      <protection locked="0"/>
    </xf>
    <xf numFmtId="0" fontId="1" fillId="0" borderId="12" xfId="0" applyFont="1" applyBorder="1" applyAlignment="1" applyProtection="1">
      <alignment horizontal="center" vertical="center" textRotation="90"/>
      <protection locked="0"/>
    </xf>
    <xf numFmtId="164" fontId="6" fillId="2" borderId="7" xfId="1" applyNumberFormat="1" applyFont="1" applyFill="1" applyBorder="1" applyAlignment="1" applyProtection="1">
      <protection locked="0"/>
    </xf>
    <xf numFmtId="0" fontId="1" fillId="0" borderId="0" xfId="0" applyFont="1" applyAlignment="1" applyProtection="1">
      <alignment horizontal="center" textRotation="90"/>
      <protection locked="0"/>
    </xf>
    <xf numFmtId="0" fontId="12" fillId="0" borderId="0" xfId="0" applyFont="1" applyAlignment="1" applyProtection="1">
      <alignment horizontal="left" vertical="top" wrapText="1"/>
      <protection locked="0"/>
    </xf>
    <xf numFmtId="0" fontId="0" fillId="0" borderId="0" xfId="0" applyAlignment="1">
      <alignment vertical="top"/>
    </xf>
    <xf numFmtId="0" fontId="32" fillId="0" borderId="0" xfId="0" applyFont="1" applyAlignment="1" applyProtection="1">
      <alignment vertical="top" wrapText="1"/>
      <protection locked="0"/>
    </xf>
    <xf numFmtId="0" fontId="2" fillId="0" borderId="3" xfId="0" applyFont="1" applyBorder="1"/>
    <xf numFmtId="0" fontId="0" fillId="0" borderId="4" xfId="0" applyBorder="1"/>
    <xf numFmtId="0" fontId="0" fillId="0" borderId="5" xfId="0" applyBorder="1"/>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2" fillId="0" borderId="2" xfId="0" applyFont="1" applyBorder="1"/>
    <xf numFmtId="0" fontId="0" fillId="0" borderId="2" xfId="0" applyBorder="1"/>
    <xf numFmtId="0" fontId="4"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7"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2" fillId="0" borderId="2" xfId="0" applyFont="1" applyBorder="1" applyAlignment="1">
      <alignment wrapText="1"/>
    </xf>
    <xf numFmtId="0" fontId="0" fillId="0" borderId="2" xfId="0" applyBorder="1" applyAlignment="1">
      <alignment wrapText="1"/>
    </xf>
    <xf numFmtId="0" fontId="2" fillId="0" borderId="4" xfId="0" applyFont="1" applyBorder="1"/>
    <xf numFmtId="0" fontId="2" fillId="0" borderId="5" xfId="0" applyFont="1" applyBorder="1"/>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7" fillId="0" borderId="3" xfId="0" applyFont="1" applyBorder="1"/>
    <xf numFmtId="0" fontId="4" fillId="0" borderId="3" xfId="0" applyFont="1" applyBorder="1" applyAlignment="1">
      <alignment vertical="top"/>
    </xf>
    <xf numFmtId="0" fontId="0" fillId="0" borderId="4" xfId="0" applyBorder="1" applyAlignment="1">
      <alignment vertical="top"/>
    </xf>
    <xf numFmtId="0" fontId="0" fillId="0" borderId="5" xfId="0" applyBorder="1" applyAlignment="1">
      <alignment vertical="top"/>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2" fillId="0" borderId="1" xfId="0" applyFont="1" applyBorder="1"/>
    <xf numFmtId="0" fontId="0" fillId="0" borderId="15" xfId="0" applyBorder="1"/>
    <xf numFmtId="0" fontId="0" fillId="0" borderId="14" xfId="0" applyBorder="1"/>
    <xf numFmtId="0" fontId="1" fillId="0" borderId="0" xfId="0" applyFont="1" applyAlignment="1">
      <alignment vertical="top" wrapText="1"/>
    </xf>
    <xf numFmtId="0" fontId="31" fillId="0" borderId="0" xfId="0" applyFont="1" applyAlignment="1">
      <alignment vertical="top" wrapText="1"/>
    </xf>
    <xf numFmtId="0" fontId="6" fillId="0" borderId="3" xfId="0" applyFont="1" applyBorder="1" applyAlignment="1">
      <alignment wrapText="1"/>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168" fontId="1" fillId="2" borderId="1" xfId="0" applyNumberFormat="1" applyFont="1" applyFill="1" applyBorder="1" applyAlignment="1">
      <alignment horizontal="center" vertical="center" wrapText="1"/>
    </xf>
    <xf numFmtId="165" fontId="1" fillId="0" borderId="1" xfId="2" applyNumberFormat="1" applyFont="1" applyBorder="1" applyAlignment="1">
      <alignment horizontal="center" vertical="center" wrapText="1"/>
    </xf>
    <xf numFmtId="0" fontId="1" fillId="0" borderId="14" xfId="0" applyFont="1" applyBorder="1" applyAlignment="1">
      <alignment vertical="center" wrapText="1"/>
    </xf>
    <xf numFmtId="0" fontId="1" fillId="0" borderId="2" xfId="0" applyFont="1" applyBorder="1" applyAlignment="1">
      <alignment horizontal="left" vertical="center" wrapText="1"/>
    </xf>
    <xf numFmtId="0" fontId="6" fillId="0" borderId="0" xfId="0" applyFont="1" applyAlignment="1">
      <alignment horizontal="left"/>
    </xf>
    <xf numFmtId="0" fontId="6" fillId="0" borderId="0" xfId="0" applyFont="1" applyAlignment="1">
      <alignment horizontal="left" vertical="top"/>
    </xf>
    <xf numFmtId="167" fontId="6" fillId="2" borderId="0" xfId="0" applyNumberFormat="1" applyFont="1" applyFill="1" applyAlignment="1">
      <alignment horizontal="center" vertical="top"/>
    </xf>
    <xf numFmtId="0" fontId="14" fillId="4"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vertical="center" wrapText="1"/>
    </xf>
    <xf numFmtId="168" fontId="1" fillId="0" borderId="1" xfId="0" applyNumberFormat="1" applyFont="1" applyBorder="1" applyAlignment="1">
      <alignment horizontal="center" vertical="center" wrapText="1"/>
    </xf>
    <xf numFmtId="0" fontId="1" fillId="0" borderId="2" xfId="0" applyFont="1" applyBorder="1" applyAlignment="1">
      <alignment vertical="center" wrapText="1"/>
    </xf>
    <xf numFmtId="0" fontId="14" fillId="4" borderId="9"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0"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3" xfId="0" applyFont="1" applyBorder="1" applyAlignment="1">
      <alignment horizontal="center" vertical="center" wrapText="1"/>
    </xf>
    <xf numFmtId="4" fontId="1" fillId="0" borderId="3" xfId="0" applyNumberFormat="1" applyFont="1" applyBorder="1" applyAlignment="1">
      <alignment horizontal="center" vertical="center" wrapText="1"/>
    </xf>
    <xf numFmtId="4" fontId="1" fillId="0" borderId="5" xfId="0" applyNumberFormat="1" applyFont="1" applyBorder="1" applyAlignment="1">
      <alignment horizontal="center" vertical="center" wrapText="1"/>
    </xf>
    <xf numFmtId="0" fontId="10" fillId="0" borderId="2" xfId="0" applyFont="1" applyBorder="1" applyAlignment="1">
      <alignment vertical="center" wrapText="1"/>
    </xf>
    <xf numFmtId="168" fontId="10" fillId="0" borderId="2" xfId="0" applyNumberFormat="1" applyFont="1" applyBorder="1" applyAlignment="1">
      <alignment horizontal="center" vertical="center" wrapText="1"/>
    </xf>
    <xf numFmtId="165" fontId="1" fillId="0" borderId="2" xfId="2" applyNumberFormat="1" applyFont="1" applyBorder="1" applyAlignment="1">
      <alignment horizontal="center" vertical="center" wrapText="1"/>
    </xf>
    <xf numFmtId="0" fontId="7" fillId="0" borderId="2" xfId="0" applyFont="1" applyBorder="1" applyAlignment="1">
      <alignment horizontal="left" vertical="top" wrapText="1"/>
    </xf>
    <xf numFmtId="0" fontId="6" fillId="2" borderId="2" xfId="0" applyFont="1" applyFill="1" applyBorder="1" applyAlignment="1">
      <alignment horizontal="left" vertical="top"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2" borderId="5" xfId="0" applyNumberFormat="1" applyFont="1" applyFill="1" applyBorder="1" applyAlignment="1">
      <alignment horizontal="center" vertical="center" wrapText="1"/>
    </xf>
    <xf numFmtId="0" fontId="14" fillId="4" borderId="2" xfId="0" applyFont="1" applyFill="1" applyBorder="1" applyAlignment="1">
      <alignment horizontal="left" vertical="center" wrapText="1"/>
    </xf>
    <xf numFmtId="0" fontId="6" fillId="0" borderId="0" xfId="0" applyFont="1" applyAlignment="1">
      <alignment horizontal="center" vertical="top"/>
    </xf>
    <xf numFmtId="167" fontId="6" fillId="0" borderId="0" xfId="0" applyNumberFormat="1" applyFont="1" applyAlignment="1">
      <alignment horizontal="center" vertical="top"/>
    </xf>
    <xf numFmtId="3" fontId="1" fillId="0" borderId="2" xfId="0" applyNumberFormat="1" applyFont="1" applyBorder="1" applyAlignment="1">
      <alignment horizontal="center" vertical="center" wrapText="1"/>
    </xf>
    <xf numFmtId="1"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5" borderId="2" xfId="0" applyFont="1" applyFill="1" applyBorder="1" applyAlignment="1">
      <alignment horizontal="center" vertical="center" wrapText="1"/>
    </xf>
    <xf numFmtId="0" fontId="1" fillId="0" borderId="2" xfId="0" applyFont="1" applyBorder="1" applyAlignment="1">
      <alignment horizontal="left"/>
    </xf>
    <xf numFmtId="0" fontId="1" fillId="2" borderId="2" xfId="0" applyFont="1" applyFill="1" applyBorder="1" applyAlignment="1">
      <alignment horizontal="left" vertical="top" wrapText="1"/>
    </xf>
    <xf numFmtId="0" fontId="10" fillId="0" borderId="7" xfId="0" applyFont="1" applyBorder="1" applyAlignment="1">
      <alignment horizontal="center" wrapText="1"/>
    </xf>
    <xf numFmtId="0" fontId="7" fillId="0" borderId="2" xfId="0" applyFont="1" applyBorder="1" applyAlignment="1">
      <alignment horizontal="left" vertical="center" wrapText="1"/>
    </xf>
    <xf numFmtId="10"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7" fillId="3" borderId="2" xfId="0" applyFont="1" applyFill="1" applyBorder="1" applyAlignment="1">
      <alignment horizontal="center" vertical="center"/>
    </xf>
    <xf numFmtId="0" fontId="6" fillId="7" borderId="3" xfId="0" applyFont="1" applyFill="1" applyBorder="1" applyAlignment="1">
      <alignment horizontal="center"/>
    </xf>
    <xf numFmtId="0" fontId="6" fillId="7" borderId="5" xfId="0" applyFont="1" applyFill="1" applyBorder="1" applyAlignment="1">
      <alignment horizontal="center"/>
    </xf>
    <xf numFmtId="0" fontId="1" fillId="2" borderId="3" xfId="0" applyFont="1" applyFill="1" applyBorder="1" applyAlignment="1">
      <alignment horizontal="left"/>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0" fontId="0" fillId="0" borderId="0" xfId="0"/>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0" fillId="0" borderId="2" xfId="0" applyBorder="1" applyAlignment="1">
      <alignment horizontal="left"/>
    </xf>
    <xf numFmtId="0" fontId="6" fillId="0" borderId="7" xfId="0" applyFont="1" applyBorder="1" applyAlignment="1">
      <alignment vertical="top" wrapText="1"/>
    </xf>
    <xf numFmtId="0" fontId="0" fillId="0" borderId="7" xfId="0" applyBorder="1" applyAlignment="1">
      <alignment vertical="top"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2" borderId="6" xfId="0" applyFont="1" applyFill="1" applyBorder="1" applyAlignment="1">
      <alignment horizontal="left" vertical="top"/>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14" fontId="1" fillId="2" borderId="6" xfId="0" applyNumberFormat="1" applyFont="1" applyFill="1" applyBorder="1" applyAlignment="1">
      <alignment horizontal="left" vertical="top"/>
    </xf>
    <xf numFmtId="0" fontId="47" fillId="10" borderId="6" xfId="0" applyFont="1" applyFill="1" applyBorder="1" applyAlignment="1">
      <alignment horizontal="left" vertical="top" wrapText="1"/>
    </xf>
    <xf numFmtId="0" fontId="47" fillId="10" borderId="8" xfId="0" applyFont="1" applyFill="1" applyBorder="1" applyAlignment="1">
      <alignment horizontal="left" vertical="top"/>
    </xf>
    <xf numFmtId="0" fontId="47" fillId="10" borderId="11" xfId="0" applyFont="1" applyFill="1" applyBorder="1" applyAlignment="1">
      <alignment horizontal="left" vertical="top"/>
    </xf>
    <xf numFmtId="0" fontId="47" fillId="10" borderId="13" xfId="0" applyFont="1" applyFill="1" applyBorder="1" applyAlignment="1">
      <alignment horizontal="left" vertical="top"/>
    </xf>
    <xf numFmtId="169" fontId="1" fillId="5" borderId="3" xfId="1" applyNumberFormat="1" applyFont="1" applyFill="1" applyBorder="1" applyAlignment="1">
      <alignment horizontal="center" vertical="center" wrapText="1"/>
    </xf>
    <xf numFmtId="169" fontId="1" fillId="5" borderId="5" xfId="1" applyNumberFormat="1" applyFont="1" applyFill="1" applyBorder="1" applyAlignment="1">
      <alignment horizontal="center" vertical="center" wrapText="1"/>
    </xf>
    <xf numFmtId="169" fontId="1" fillId="5" borderId="4" xfId="1" applyNumberFormat="1" applyFont="1" applyFill="1" applyBorder="1" applyAlignment="1">
      <alignment horizontal="center" vertical="center" wrapText="1"/>
    </xf>
    <xf numFmtId="0" fontId="48" fillId="11" borderId="3" xfId="0" applyFont="1" applyFill="1" applyBorder="1" applyAlignment="1">
      <alignment horizontal="center" vertical="center" wrapText="1"/>
    </xf>
    <xf numFmtId="0" fontId="48" fillId="11" borderId="4" xfId="0" applyFont="1" applyFill="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3" xfId="0" applyFont="1" applyBorder="1" applyAlignment="1">
      <alignment horizontal="left" vertical="top" wrapText="1"/>
    </xf>
    <xf numFmtId="0" fontId="6" fillId="0" borderId="5" xfId="0" applyFont="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47" fillId="10" borderId="11"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13" xfId="0" applyFont="1" applyFill="1" applyBorder="1" applyAlignment="1">
      <alignment horizontal="left" vertical="top" wrapText="1"/>
    </xf>
    <xf numFmtId="0" fontId="1" fillId="5" borderId="3"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9" xfId="0" applyFont="1" applyFill="1" applyBorder="1" applyAlignment="1">
      <alignment horizontal="left" vertical="top"/>
    </xf>
    <xf numFmtId="0" fontId="6" fillId="2" borderId="0" xfId="0" applyFont="1" applyFill="1" applyAlignment="1">
      <alignment horizontal="left" vertical="top"/>
    </xf>
    <xf numFmtId="0" fontId="6" fillId="2" borderId="10" xfId="0" applyFont="1" applyFill="1" applyBorder="1" applyAlignment="1">
      <alignment horizontal="left" vertical="top"/>
    </xf>
    <xf numFmtId="0" fontId="6" fillId="2" borderId="11" xfId="0" applyFont="1" applyFill="1" applyBorder="1" applyAlignment="1">
      <alignment horizontal="left" vertical="top"/>
    </xf>
    <xf numFmtId="0" fontId="6" fillId="2" borderId="12" xfId="0" applyFont="1" applyFill="1" applyBorder="1" applyAlignment="1">
      <alignment horizontal="left" vertical="top"/>
    </xf>
    <xf numFmtId="0" fontId="6" fillId="2" borderId="13" xfId="0" applyFont="1" applyFill="1" applyBorder="1" applyAlignment="1">
      <alignment horizontal="left" vertical="top"/>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0" fillId="3" borderId="6"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13" xfId="0" applyFont="1" applyFill="1" applyBorder="1" applyAlignment="1">
      <alignment horizontal="left" vertical="center" wrapText="1"/>
    </xf>
    <xf numFmtId="2" fontId="1" fillId="5" borderId="3" xfId="0" applyNumberFormat="1" applyFont="1" applyFill="1" applyBorder="1" applyAlignment="1">
      <alignment horizontal="center" vertical="center" wrapText="1"/>
    </xf>
    <xf numFmtId="2" fontId="1" fillId="5" borderId="5" xfId="0" applyNumberFormat="1" applyFont="1" applyFill="1" applyBorder="1" applyAlignment="1">
      <alignment horizontal="center" vertical="center" wrapText="1"/>
    </xf>
    <xf numFmtId="0" fontId="1" fillId="6" borderId="16"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0" borderId="7" xfId="0" applyFont="1" applyBorder="1" applyAlignment="1">
      <alignment horizontal="left" vertical="center" wrapText="1"/>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47" fillId="11" borderId="3" xfId="0" applyFont="1" applyFill="1" applyBorder="1" applyAlignment="1">
      <alignment horizontal="left" vertical="center" wrapText="1"/>
    </xf>
    <xf numFmtId="0" fontId="47" fillId="11" borderId="4" xfId="0" applyFont="1" applyFill="1" applyBorder="1" applyAlignment="1">
      <alignment horizontal="left" vertical="center" wrapText="1"/>
    </xf>
    <xf numFmtId="0" fontId="47" fillId="11" borderId="5"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5" borderId="8" xfId="0" applyFont="1" applyFill="1" applyBorder="1" applyAlignment="1">
      <alignment horizontal="left" vertical="center" wrapText="1"/>
    </xf>
    <xf numFmtId="0" fontId="1" fillId="5" borderId="2" xfId="0" applyFont="1" applyFill="1" applyBorder="1" applyAlignment="1">
      <alignment horizontal="left" vertical="center" wrapText="1"/>
    </xf>
    <xf numFmtId="0" fontId="23" fillId="0" borderId="0" xfId="0" applyFont="1" applyAlignment="1">
      <alignment horizontal="left" vertical="top" wrapText="1"/>
    </xf>
    <xf numFmtId="0" fontId="18" fillId="0" borderId="2" xfId="0" applyFont="1" applyBorder="1" applyAlignment="1">
      <alignment horizontal="left" vertical="center" wrapText="1"/>
    </xf>
    <xf numFmtId="0" fontId="10" fillId="0" borderId="6"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5" xfId="0" applyFont="1" applyBorder="1" applyAlignment="1">
      <alignment horizontal="center" vertical="center" wrapText="1"/>
    </xf>
    <xf numFmtId="0" fontId="2" fillId="0" borderId="9" xfId="0" applyFont="1" applyBorder="1" applyAlignment="1">
      <alignment vertical="top" wrapText="1"/>
    </xf>
    <xf numFmtId="0" fontId="38" fillId="0" borderId="0" xfId="0" applyFont="1" applyAlignment="1">
      <alignment vertical="top" wrapText="1"/>
    </xf>
    <xf numFmtId="0" fontId="38" fillId="0" borderId="9" xfId="0" applyFont="1" applyBorder="1"/>
    <xf numFmtId="0" fontId="38" fillId="0" borderId="0" xfId="0" applyFont="1"/>
    <xf numFmtId="0" fontId="10" fillId="0" borderId="0" xfId="0" applyFont="1" applyAlignment="1">
      <alignment horizontal="center" vertical="center" wrapText="1"/>
    </xf>
    <xf numFmtId="0" fontId="10" fillId="0" borderId="9" xfId="0" applyFont="1" applyBorder="1" applyAlignment="1">
      <alignment vertical="top" wrapText="1"/>
    </xf>
    <xf numFmtId="0" fontId="32" fillId="0" borderId="0" xfId="0" applyFont="1" applyAlignment="1">
      <alignment vertical="top" wrapText="1"/>
    </xf>
    <xf numFmtId="0" fontId="32" fillId="0" borderId="9" xfId="0" applyFont="1" applyBorder="1" applyAlignment="1">
      <alignment vertical="top" wrapText="1"/>
    </xf>
    <xf numFmtId="0" fontId="21" fillId="0" borderId="6" xfId="0" applyFont="1" applyBorder="1" applyAlignment="1">
      <alignment horizontal="right" vertical="top" wrapText="1"/>
    </xf>
    <xf numFmtId="0" fontId="21" fillId="0" borderId="7" xfId="0" applyFont="1" applyBorder="1" applyAlignment="1">
      <alignment horizontal="right" vertical="top" wrapText="1"/>
    </xf>
    <xf numFmtId="0" fontId="6" fillId="2" borderId="14" xfId="0" applyFont="1" applyFill="1" applyBorder="1" applyAlignment="1">
      <alignment horizontal="left" vertical="top"/>
    </xf>
    <xf numFmtId="0" fontId="6" fillId="2" borderId="2" xfId="0" applyFont="1" applyFill="1" applyBorder="1" applyAlignment="1">
      <alignment horizontal="left" vertical="top"/>
    </xf>
    <xf numFmtId="0" fontId="10" fillId="0" borderId="2" xfId="0" applyFont="1" applyBorder="1" applyAlignment="1">
      <alignment horizontal="left" vertical="center" wrapText="1"/>
    </xf>
    <xf numFmtId="0" fontId="6" fillId="0" borderId="0" xfId="0" applyFont="1" applyAlignment="1">
      <alignment horizontal="left" wrapText="1"/>
    </xf>
    <xf numFmtId="0" fontId="6" fillId="0" borderId="0" xfId="0" applyFont="1" applyAlignment="1">
      <alignment horizontal="center" vertical="center"/>
    </xf>
    <xf numFmtId="0" fontId="7" fillId="0" borderId="12" xfId="0" applyFont="1" applyBorder="1" applyAlignment="1">
      <alignment horizontal="center"/>
    </xf>
    <xf numFmtId="0" fontId="7" fillId="0" borderId="2" xfId="0" applyFont="1" applyBorder="1" applyAlignment="1">
      <alignment horizontal="center"/>
    </xf>
    <xf numFmtId="0" fontId="6" fillId="0" borderId="2" xfId="0" applyFont="1" applyBorder="1" applyAlignment="1">
      <alignment horizontal="center" vertical="center"/>
    </xf>
    <xf numFmtId="0" fontId="6" fillId="0" borderId="7" xfId="0" applyFont="1" applyBorder="1" applyAlignment="1">
      <alignment horizontal="center"/>
    </xf>
    <xf numFmtId="0" fontId="0" fillId="0" borderId="7" xfId="0" applyBorder="1" applyAlignment="1">
      <alignment horizontal="center"/>
    </xf>
    <xf numFmtId="0" fontId="50" fillId="12" borderId="0" xfId="0" applyFont="1" applyFill="1" applyAlignment="1">
      <alignment vertical="top" wrapText="1"/>
    </xf>
    <xf numFmtId="0" fontId="7" fillId="8" borderId="0" xfId="0" applyFont="1" applyFill="1" applyAlignment="1">
      <alignment vertical="top" wrapText="1"/>
    </xf>
    <xf numFmtId="0" fontId="0" fillId="8" borderId="0" xfId="0" applyFill="1" applyAlignment="1">
      <alignment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cellXfs>
  <cellStyles count="4">
    <cellStyle name="Comma" xfId="1" builtinId="3"/>
    <cellStyle name="Hyperlink" xfId="3" builtinId="8"/>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HCl!$B$6</c:f>
              <c:strCache>
                <c:ptCount val="1"/>
                <c:pt idx="0">
                  <c:v>1/2 hourly HCl ELV</c:v>
                </c:pt>
              </c:strCache>
            </c:strRef>
          </c:tx>
          <c:spPr>
            <a:ln>
              <a:prstDash val="dash"/>
            </a:ln>
          </c:spPr>
          <c:marker>
            <c:symbol val="none"/>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HCl!$B$7:$B$18</c:f>
              <c:numCache>
                <c:formatCode>General</c:formatCode>
                <c:ptCount val="12"/>
                <c:pt idx="0">
                  <c:v>60</c:v>
                </c:pt>
                <c:pt idx="1">
                  <c:v>60</c:v>
                </c:pt>
                <c:pt idx="2">
                  <c:v>60</c:v>
                </c:pt>
                <c:pt idx="3">
                  <c:v>60</c:v>
                </c:pt>
                <c:pt idx="4">
                  <c:v>60</c:v>
                </c:pt>
                <c:pt idx="5">
                  <c:v>60</c:v>
                </c:pt>
                <c:pt idx="6">
                  <c:v>60</c:v>
                </c:pt>
                <c:pt idx="7">
                  <c:v>60</c:v>
                </c:pt>
                <c:pt idx="8">
                  <c:v>60</c:v>
                </c:pt>
                <c:pt idx="9">
                  <c:v>60</c:v>
                </c:pt>
                <c:pt idx="10">
                  <c:v>60</c:v>
                </c:pt>
                <c:pt idx="11">
                  <c:v>60</c:v>
                </c:pt>
              </c:numCache>
            </c:numRef>
          </c:val>
          <c:smooth val="0"/>
          <c:extLst>
            <c:ext xmlns:c16="http://schemas.microsoft.com/office/drawing/2014/chart" uri="{C3380CC4-5D6E-409C-BE32-E72D297353CC}">
              <c16:uniqueId val="{00000000-AAD5-485F-961E-719430FC4133}"/>
            </c:ext>
          </c:extLst>
        </c:ser>
        <c:ser>
          <c:idx val="1"/>
          <c:order val="1"/>
          <c:tx>
            <c:strRef>
              <c:f>HCl!$C$6</c:f>
              <c:strCache>
                <c:ptCount val="1"/>
                <c:pt idx="0">
                  <c:v>Monthly mean of half-hourly averages</c:v>
                </c:pt>
              </c:strCache>
            </c:strRef>
          </c:tx>
          <c:spPr>
            <a:ln w="15875"/>
          </c:spPr>
          <c:marker>
            <c:symbol val="none"/>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HCl!$C$7:$C$18</c:f>
              <c:numCache>
                <c:formatCode>General</c:formatCode>
                <c:ptCount val="12"/>
                <c:pt idx="0">
                  <c:v>3.5</c:v>
                </c:pt>
                <c:pt idx="1">
                  <c:v>4</c:v>
                </c:pt>
                <c:pt idx="2">
                  <c:v>3</c:v>
                </c:pt>
                <c:pt idx="3">
                  <c:v>3</c:v>
                </c:pt>
                <c:pt idx="4">
                  <c:v>4.5</c:v>
                </c:pt>
                <c:pt idx="5">
                  <c:v>4.5</c:v>
                </c:pt>
                <c:pt idx="6">
                  <c:v>4</c:v>
                </c:pt>
                <c:pt idx="7">
                  <c:v>4</c:v>
                </c:pt>
                <c:pt idx="8">
                  <c:v>4</c:v>
                </c:pt>
                <c:pt idx="9">
                  <c:v>4</c:v>
                </c:pt>
                <c:pt idx="10">
                  <c:v>3.5</c:v>
                </c:pt>
                <c:pt idx="11">
                  <c:v>4.5</c:v>
                </c:pt>
              </c:numCache>
            </c:numRef>
          </c:val>
          <c:smooth val="0"/>
          <c:extLst>
            <c:ext xmlns:c16="http://schemas.microsoft.com/office/drawing/2014/chart" uri="{C3380CC4-5D6E-409C-BE32-E72D297353CC}">
              <c16:uniqueId val="{00000001-AAD5-485F-961E-719430FC4133}"/>
            </c:ext>
          </c:extLst>
        </c:ser>
        <c:ser>
          <c:idx val="2"/>
          <c:order val="2"/>
          <c:tx>
            <c:strRef>
              <c:f>HCl!$D$6</c:f>
              <c:strCache>
                <c:ptCount val="1"/>
                <c:pt idx="0">
                  <c:v>Highest half- hourly average</c:v>
                </c:pt>
              </c:strCache>
            </c:strRef>
          </c:tx>
          <c:spPr>
            <a:ln>
              <a:noFill/>
            </a:ln>
          </c:spPr>
          <c:marker>
            <c:symbol val="square"/>
            <c:size val="5"/>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HCl!$D$7:$D$18</c:f>
              <c:numCache>
                <c:formatCode>General</c:formatCode>
                <c:ptCount val="12"/>
                <c:pt idx="0">
                  <c:v>16</c:v>
                </c:pt>
                <c:pt idx="1">
                  <c:v>30</c:v>
                </c:pt>
                <c:pt idx="2">
                  <c:v>8</c:v>
                </c:pt>
                <c:pt idx="3">
                  <c:v>7</c:v>
                </c:pt>
                <c:pt idx="4">
                  <c:v>8</c:v>
                </c:pt>
                <c:pt idx="5">
                  <c:v>8</c:v>
                </c:pt>
                <c:pt idx="6">
                  <c:v>8</c:v>
                </c:pt>
                <c:pt idx="7">
                  <c:v>14</c:v>
                </c:pt>
                <c:pt idx="8">
                  <c:v>7</c:v>
                </c:pt>
                <c:pt idx="9">
                  <c:v>8</c:v>
                </c:pt>
                <c:pt idx="10">
                  <c:v>8</c:v>
                </c:pt>
                <c:pt idx="11">
                  <c:v>15</c:v>
                </c:pt>
              </c:numCache>
            </c:numRef>
          </c:val>
          <c:smooth val="0"/>
          <c:extLst>
            <c:ext xmlns:c16="http://schemas.microsoft.com/office/drawing/2014/chart" uri="{C3380CC4-5D6E-409C-BE32-E72D297353CC}">
              <c16:uniqueId val="{00000002-AAD5-485F-961E-719430FC4133}"/>
            </c:ext>
          </c:extLst>
        </c:ser>
        <c:ser>
          <c:idx val="3"/>
          <c:order val="3"/>
          <c:tx>
            <c:strRef>
              <c:f>HCl!$E$6</c:f>
              <c:strCache>
                <c:ptCount val="1"/>
                <c:pt idx="0">
                  <c:v>Daily HCl ELV</c:v>
                </c:pt>
              </c:strCache>
            </c:strRef>
          </c:tx>
          <c:spPr>
            <a:ln>
              <a:prstDash val="dash"/>
            </a:ln>
          </c:spPr>
          <c:marker>
            <c:symbol val="none"/>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HCl!$E$7:$E$18</c:f>
              <c:numCache>
                <c:formatCode>General</c:formatCode>
                <c:ptCount val="12"/>
                <c:pt idx="0">
                  <c:v>8</c:v>
                </c:pt>
                <c:pt idx="1">
                  <c:v>8</c:v>
                </c:pt>
                <c:pt idx="2">
                  <c:v>8</c:v>
                </c:pt>
                <c:pt idx="3">
                  <c:v>8</c:v>
                </c:pt>
                <c:pt idx="4">
                  <c:v>8</c:v>
                </c:pt>
                <c:pt idx="5">
                  <c:v>8</c:v>
                </c:pt>
                <c:pt idx="6">
                  <c:v>8</c:v>
                </c:pt>
                <c:pt idx="7">
                  <c:v>8</c:v>
                </c:pt>
                <c:pt idx="8">
                  <c:v>8</c:v>
                </c:pt>
                <c:pt idx="9">
                  <c:v>8</c:v>
                </c:pt>
                <c:pt idx="10">
                  <c:v>8</c:v>
                </c:pt>
                <c:pt idx="11">
                  <c:v>8</c:v>
                </c:pt>
              </c:numCache>
            </c:numRef>
          </c:val>
          <c:smooth val="0"/>
          <c:extLst>
            <c:ext xmlns:c16="http://schemas.microsoft.com/office/drawing/2014/chart" uri="{C3380CC4-5D6E-409C-BE32-E72D297353CC}">
              <c16:uniqueId val="{00000003-AAD5-485F-961E-719430FC4133}"/>
            </c:ext>
          </c:extLst>
        </c:ser>
        <c:ser>
          <c:idx val="4"/>
          <c:order val="4"/>
          <c:tx>
            <c:strRef>
              <c:f>HCl!$F$6</c:f>
              <c:strCache>
                <c:ptCount val="1"/>
                <c:pt idx="0">
                  <c:v>Monthly mean of  daily averages</c:v>
                </c:pt>
              </c:strCache>
            </c:strRef>
          </c:tx>
          <c:spPr>
            <a:ln w="15875">
              <a:prstDash val="dash"/>
            </a:ln>
          </c:spPr>
          <c:marker>
            <c:symbol val="none"/>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HCl!$F$7:$F$18</c:f>
              <c:numCache>
                <c:formatCode>General</c:formatCode>
                <c:ptCount val="12"/>
                <c:pt idx="0">
                  <c:v>3.52</c:v>
                </c:pt>
                <c:pt idx="1">
                  <c:v>3.9050000000000002</c:v>
                </c:pt>
                <c:pt idx="2">
                  <c:v>3.0300000000000002</c:v>
                </c:pt>
                <c:pt idx="3">
                  <c:v>3.05</c:v>
                </c:pt>
                <c:pt idx="4">
                  <c:v>4.4000000000000004</c:v>
                </c:pt>
                <c:pt idx="5">
                  <c:v>4.41</c:v>
                </c:pt>
                <c:pt idx="6">
                  <c:v>3.82</c:v>
                </c:pt>
                <c:pt idx="7">
                  <c:v>4.05</c:v>
                </c:pt>
                <c:pt idx="8">
                  <c:v>3.7600000000000002</c:v>
                </c:pt>
                <c:pt idx="9">
                  <c:v>4.01</c:v>
                </c:pt>
                <c:pt idx="10">
                  <c:v>3.54</c:v>
                </c:pt>
                <c:pt idx="11">
                  <c:v>4.1150000000000002</c:v>
                </c:pt>
              </c:numCache>
            </c:numRef>
          </c:val>
          <c:smooth val="0"/>
          <c:extLst>
            <c:ext xmlns:c16="http://schemas.microsoft.com/office/drawing/2014/chart" uri="{C3380CC4-5D6E-409C-BE32-E72D297353CC}">
              <c16:uniqueId val="{00000004-AAD5-485F-961E-719430FC4133}"/>
            </c:ext>
          </c:extLst>
        </c:ser>
        <c:ser>
          <c:idx val="5"/>
          <c:order val="5"/>
          <c:tx>
            <c:strRef>
              <c:f>HCl!$G$6</c:f>
              <c:strCache>
                <c:ptCount val="1"/>
                <c:pt idx="0">
                  <c:v>Highest daily average</c:v>
                </c:pt>
              </c:strCache>
            </c:strRef>
          </c:tx>
          <c:spPr>
            <a:ln w="12700">
              <a:noFill/>
              <a:prstDash val="solid"/>
            </a:ln>
          </c:spPr>
          <c:marker>
            <c:symbol val="triangle"/>
            <c:size val="5"/>
          </c:marker>
          <c:cat>
            <c:strRef>
              <c:f>HCl!$A$7:$A$18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HCl!$G$7:$G$18</c:f>
              <c:numCache>
                <c:formatCode>General</c:formatCode>
                <c:ptCount val="12"/>
                <c:pt idx="0">
                  <c:v>4.67</c:v>
                </c:pt>
                <c:pt idx="1">
                  <c:v>5.78</c:v>
                </c:pt>
                <c:pt idx="2">
                  <c:v>4.32</c:v>
                </c:pt>
                <c:pt idx="3">
                  <c:v>6.18</c:v>
                </c:pt>
                <c:pt idx="4">
                  <c:v>5.37</c:v>
                </c:pt>
                <c:pt idx="5">
                  <c:v>5.99</c:v>
                </c:pt>
                <c:pt idx="6">
                  <c:v>4.6500000000000004</c:v>
                </c:pt>
                <c:pt idx="7">
                  <c:v>5.75</c:v>
                </c:pt>
                <c:pt idx="8">
                  <c:v>5.23</c:v>
                </c:pt>
                <c:pt idx="9">
                  <c:v>5.74</c:v>
                </c:pt>
                <c:pt idx="10">
                  <c:v>5.94</c:v>
                </c:pt>
                <c:pt idx="11">
                  <c:v>6</c:v>
                </c:pt>
              </c:numCache>
            </c:numRef>
          </c:val>
          <c:smooth val="0"/>
          <c:extLst>
            <c:ext xmlns:c16="http://schemas.microsoft.com/office/drawing/2014/chart" uri="{C3380CC4-5D6E-409C-BE32-E72D297353CC}">
              <c16:uniqueId val="{00000005-AAD5-485F-961E-719430FC4133}"/>
            </c:ext>
          </c:extLst>
        </c:ser>
        <c:dLbls>
          <c:showLegendKey val="0"/>
          <c:showVal val="0"/>
          <c:showCatName val="0"/>
          <c:showSerName val="0"/>
          <c:showPercent val="0"/>
          <c:showBubbleSize val="0"/>
        </c:dLbls>
        <c:smooth val="0"/>
        <c:axId val="309314616"/>
        <c:axId val="309313440"/>
      </c:lineChart>
      <c:catAx>
        <c:axId val="309314616"/>
        <c:scaling>
          <c:orientation val="minMax"/>
        </c:scaling>
        <c:delete val="0"/>
        <c:axPos val="b"/>
        <c:numFmt formatCode="General" sourceLinked="1"/>
        <c:majorTickMark val="out"/>
        <c:minorTickMark val="none"/>
        <c:tickLblPos val="nextTo"/>
        <c:crossAx val="309313440"/>
        <c:crosses val="autoZero"/>
        <c:auto val="1"/>
        <c:lblAlgn val="ctr"/>
        <c:lblOffset val="100"/>
        <c:noMultiLvlLbl val="0"/>
      </c:catAx>
      <c:valAx>
        <c:axId val="309313440"/>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09314616"/>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'SO2'!$B$6</c:f>
              <c:strCache>
                <c:ptCount val="1"/>
                <c:pt idx="0">
                  <c:v>1/2 hourly SO2 ELV</c:v>
                </c:pt>
              </c:strCache>
            </c:strRef>
          </c:tx>
          <c:spPr>
            <a:ln>
              <a:prstDash val="dash"/>
            </a:ln>
          </c:spPr>
          <c:marker>
            <c:symbol val="none"/>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'SO2'!$B$7:$B$18</c:f>
              <c:numCache>
                <c:formatCode>General</c:formatCode>
                <c:ptCount val="12"/>
                <c:pt idx="0">
                  <c:v>200</c:v>
                </c:pt>
                <c:pt idx="1">
                  <c:v>200</c:v>
                </c:pt>
                <c:pt idx="2">
                  <c:v>200</c:v>
                </c:pt>
                <c:pt idx="3">
                  <c:v>200</c:v>
                </c:pt>
                <c:pt idx="4">
                  <c:v>200</c:v>
                </c:pt>
                <c:pt idx="5">
                  <c:v>200</c:v>
                </c:pt>
                <c:pt idx="6">
                  <c:v>200</c:v>
                </c:pt>
                <c:pt idx="7">
                  <c:v>200</c:v>
                </c:pt>
                <c:pt idx="8">
                  <c:v>200</c:v>
                </c:pt>
                <c:pt idx="9">
                  <c:v>200</c:v>
                </c:pt>
                <c:pt idx="10">
                  <c:v>200</c:v>
                </c:pt>
                <c:pt idx="11">
                  <c:v>200</c:v>
                </c:pt>
              </c:numCache>
            </c:numRef>
          </c:val>
          <c:smooth val="0"/>
          <c:extLst>
            <c:ext xmlns:c16="http://schemas.microsoft.com/office/drawing/2014/chart" uri="{C3380CC4-5D6E-409C-BE32-E72D297353CC}">
              <c16:uniqueId val="{00000000-1D09-4E7E-BB67-033A5C3DC208}"/>
            </c:ext>
          </c:extLst>
        </c:ser>
        <c:ser>
          <c:idx val="1"/>
          <c:order val="1"/>
          <c:tx>
            <c:strRef>
              <c:f>'SO2'!$C$6</c:f>
              <c:strCache>
                <c:ptCount val="1"/>
                <c:pt idx="0">
                  <c:v>Monthly mean of half-hourly averages</c:v>
                </c:pt>
              </c:strCache>
            </c:strRef>
          </c:tx>
          <c:spPr>
            <a:ln w="15875"/>
          </c:spPr>
          <c:marker>
            <c:symbol val="none"/>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'SO2'!$C$7:$C$18</c:f>
              <c:numCache>
                <c:formatCode>General</c:formatCode>
                <c:ptCount val="12"/>
                <c:pt idx="0">
                  <c:v>5</c:v>
                </c:pt>
                <c:pt idx="1">
                  <c:v>5</c:v>
                </c:pt>
                <c:pt idx="2">
                  <c:v>6</c:v>
                </c:pt>
                <c:pt idx="3">
                  <c:v>9.5</c:v>
                </c:pt>
                <c:pt idx="4">
                  <c:v>6</c:v>
                </c:pt>
                <c:pt idx="5">
                  <c:v>4.5</c:v>
                </c:pt>
                <c:pt idx="6">
                  <c:v>5</c:v>
                </c:pt>
                <c:pt idx="7">
                  <c:v>4.5</c:v>
                </c:pt>
                <c:pt idx="8">
                  <c:v>4.5</c:v>
                </c:pt>
                <c:pt idx="9">
                  <c:v>4.5</c:v>
                </c:pt>
                <c:pt idx="10">
                  <c:v>4</c:v>
                </c:pt>
                <c:pt idx="11">
                  <c:v>4.5</c:v>
                </c:pt>
              </c:numCache>
            </c:numRef>
          </c:val>
          <c:smooth val="0"/>
          <c:extLst>
            <c:ext xmlns:c16="http://schemas.microsoft.com/office/drawing/2014/chart" uri="{C3380CC4-5D6E-409C-BE32-E72D297353CC}">
              <c16:uniqueId val="{00000001-1D09-4E7E-BB67-033A5C3DC208}"/>
            </c:ext>
          </c:extLst>
        </c:ser>
        <c:ser>
          <c:idx val="2"/>
          <c:order val="2"/>
          <c:tx>
            <c:strRef>
              <c:f>'SO2'!$D$6</c:f>
              <c:strCache>
                <c:ptCount val="1"/>
                <c:pt idx="0">
                  <c:v>Highest half- hourly average</c:v>
                </c:pt>
              </c:strCache>
            </c:strRef>
          </c:tx>
          <c:spPr>
            <a:ln>
              <a:noFill/>
            </a:ln>
          </c:spPr>
          <c:marker>
            <c:symbol val="square"/>
            <c:size val="5"/>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'SO2'!$D$7:$D$18</c:f>
              <c:numCache>
                <c:formatCode>General</c:formatCode>
                <c:ptCount val="12"/>
                <c:pt idx="0">
                  <c:v>28</c:v>
                </c:pt>
                <c:pt idx="1">
                  <c:v>103</c:v>
                </c:pt>
                <c:pt idx="2">
                  <c:v>41</c:v>
                </c:pt>
                <c:pt idx="3">
                  <c:v>60</c:v>
                </c:pt>
                <c:pt idx="4">
                  <c:v>14</c:v>
                </c:pt>
                <c:pt idx="5">
                  <c:v>11</c:v>
                </c:pt>
                <c:pt idx="6">
                  <c:v>11</c:v>
                </c:pt>
                <c:pt idx="7">
                  <c:v>29</c:v>
                </c:pt>
                <c:pt idx="8">
                  <c:v>25</c:v>
                </c:pt>
                <c:pt idx="9">
                  <c:v>15</c:v>
                </c:pt>
                <c:pt idx="10">
                  <c:v>25</c:v>
                </c:pt>
                <c:pt idx="11">
                  <c:v>50</c:v>
                </c:pt>
              </c:numCache>
            </c:numRef>
          </c:val>
          <c:smooth val="0"/>
          <c:extLst>
            <c:ext xmlns:c16="http://schemas.microsoft.com/office/drawing/2014/chart" uri="{C3380CC4-5D6E-409C-BE32-E72D297353CC}">
              <c16:uniqueId val="{00000002-1D09-4E7E-BB67-033A5C3DC208}"/>
            </c:ext>
          </c:extLst>
        </c:ser>
        <c:ser>
          <c:idx val="3"/>
          <c:order val="3"/>
          <c:tx>
            <c:strRef>
              <c:f>'SO2'!$E$6</c:f>
              <c:strCache>
                <c:ptCount val="1"/>
                <c:pt idx="0">
                  <c:v>Daily SO2 ELV</c:v>
                </c:pt>
              </c:strCache>
            </c:strRef>
          </c:tx>
          <c:spPr>
            <a:ln>
              <a:prstDash val="dash"/>
            </a:ln>
          </c:spPr>
          <c:marker>
            <c:symbol val="none"/>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'SO2'!$E$7:$E$18</c:f>
              <c:numCache>
                <c:formatCode>General</c:formatCode>
                <c:ptCount val="12"/>
                <c:pt idx="0">
                  <c:v>40</c:v>
                </c:pt>
                <c:pt idx="1">
                  <c:v>40</c:v>
                </c:pt>
                <c:pt idx="2">
                  <c:v>40</c:v>
                </c:pt>
                <c:pt idx="3">
                  <c:v>40</c:v>
                </c:pt>
                <c:pt idx="4">
                  <c:v>40</c:v>
                </c:pt>
                <c:pt idx="5">
                  <c:v>40</c:v>
                </c:pt>
                <c:pt idx="6">
                  <c:v>40</c:v>
                </c:pt>
                <c:pt idx="7">
                  <c:v>40</c:v>
                </c:pt>
                <c:pt idx="8">
                  <c:v>40</c:v>
                </c:pt>
                <c:pt idx="9">
                  <c:v>40</c:v>
                </c:pt>
                <c:pt idx="10">
                  <c:v>40</c:v>
                </c:pt>
                <c:pt idx="11">
                  <c:v>40</c:v>
                </c:pt>
              </c:numCache>
            </c:numRef>
          </c:val>
          <c:smooth val="0"/>
          <c:extLst>
            <c:ext xmlns:c16="http://schemas.microsoft.com/office/drawing/2014/chart" uri="{C3380CC4-5D6E-409C-BE32-E72D297353CC}">
              <c16:uniqueId val="{00000003-1D09-4E7E-BB67-033A5C3DC208}"/>
            </c:ext>
          </c:extLst>
        </c:ser>
        <c:ser>
          <c:idx val="4"/>
          <c:order val="4"/>
          <c:tx>
            <c:strRef>
              <c:f>'SO2'!$F$6</c:f>
              <c:strCache>
                <c:ptCount val="1"/>
                <c:pt idx="0">
                  <c:v>Monthly mean of  daily averages</c:v>
                </c:pt>
              </c:strCache>
            </c:strRef>
          </c:tx>
          <c:spPr>
            <a:ln w="15875">
              <a:prstDash val="dash"/>
            </a:ln>
          </c:spPr>
          <c:marker>
            <c:symbol val="none"/>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'SO2'!$F$7:$F$18</c:f>
              <c:numCache>
                <c:formatCode>General</c:formatCode>
                <c:ptCount val="12"/>
                <c:pt idx="0">
                  <c:v>4.7350000000000003</c:v>
                </c:pt>
                <c:pt idx="1">
                  <c:v>5.1050000000000004</c:v>
                </c:pt>
                <c:pt idx="2">
                  <c:v>6.05</c:v>
                </c:pt>
                <c:pt idx="3">
                  <c:v>9.1950000000000003</c:v>
                </c:pt>
                <c:pt idx="4">
                  <c:v>5.8949999999999996</c:v>
                </c:pt>
                <c:pt idx="5">
                  <c:v>4.5250000000000004</c:v>
                </c:pt>
                <c:pt idx="6">
                  <c:v>4.8150000000000004</c:v>
                </c:pt>
                <c:pt idx="7">
                  <c:v>4.5549999999999997</c:v>
                </c:pt>
                <c:pt idx="8">
                  <c:v>4.25</c:v>
                </c:pt>
                <c:pt idx="9">
                  <c:v>4.09</c:v>
                </c:pt>
                <c:pt idx="10">
                  <c:v>4.08</c:v>
                </c:pt>
                <c:pt idx="11">
                  <c:v>4.2549999999999999</c:v>
                </c:pt>
              </c:numCache>
            </c:numRef>
          </c:val>
          <c:smooth val="0"/>
          <c:extLst>
            <c:ext xmlns:c16="http://schemas.microsoft.com/office/drawing/2014/chart" uri="{C3380CC4-5D6E-409C-BE32-E72D297353CC}">
              <c16:uniqueId val="{00000004-1D09-4E7E-BB67-033A5C3DC208}"/>
            </c:ext>
          </c:extLst>
        </c:ser>
        <c:ser>
          <c:idx val="5"/>
          <c:order val="5"/>
          <c:tx>
            <c:strRef>
              <c:f>'SO2'!$G$6</c:f>
              <c:strCache>
                <c:ptCount val="1"/>
                <c:pt idx="0">
                  <c:v>Highest daily average</c:v>
                </c:pt>
              </c:strCache>
            </c:strRef>
          </c:tx>
          <c:spPr>
            <a:ln w="12700">
              <a:noFill/>
              <a:prstDash val="solid"/>
            </a:ln>
          </c:spPr>
          <c:marker>
            <c:symbol val="triangle"/>
            <c:size val="5"/>
          </c:marker>
          <c:cat>
            <c:strRef>
              <c:f>'SO2'!$A$7:$A$18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'SO2'!$G$7:$G$18</c:f>
              <c:numCache>
                <c:formatCode>General</c:formatCode>
                <c:ptCount val="12"/>
                <c:pt idx="0">
                  <c:v>8.06</c:v>
                </c:pt>
                <c:pt idx="1">
                  <c:v>11.95</c:v>
                </c:pt>
                <c:pt idx="2">
                  <c:v>19.07</c:v>
                </c:pt>
                <c:pt idx="3">
                  <c:v>21.45</c:v>
                </c:pt>
                <c:pt idx="4">
                  <c:v>8.4499999999999993</c:v>
                </c:pt>
                <c:pt idx="5">
                  <c:v>6.51</c:v>
                </c:pt>
                <c:pt idx="6">
                  <c:v>6.49</c:v>
                </c:pt>
                <c:pt idx="7">
                  <c:v>6.25</c:v>
                </c:pt>
                <c:pt idx="8">
                  <c:v>13.21</c:v>
                </c:pt>
                <c:pt idx="9">
                  <c:v>6.42</c:v>
                </c:pt>
                <c:pt idx="10">
                  <c:v>9.2100000000000009</c:v>
                </c:pt>
                <c:pt idx="11">
                  <c:v>8.18</c:v>
                </c:pt>
              </c:numCache>
            </c:numRef>
          </c:val>
          <c:smooth val="0"/>
          <c:extLst>
            <c:ext xmlns:c16="http://schemas.microsoft.com/office/drawing/2014/chart" uri="{C3380CC4-5D6E-409C-BE32-E72D297353CC}">
              <c16:uniqueId val="{00000005-1D09-4E7E-BB67-033A5C3DC208}"/>
            </c:ext>
          </c:extLst>
        </c:ser>
        <c:dLbls>
          <c:showLegendKey val="0"/>
          <c:showVal val="0"/>
          <c:showCatName val="0"/>
          <c:showSerName val="0"/>
          <c:showPercent val="0"/>
          <c:showBubbleSize val="0"/>
        </c:dLbls>
        <c:smooth val="0"/>
        <c:axId val="313621640"/>
        <c:axId val="313622032"/>
      </c:lineChart>
      <c:catAx>
        <c:axId val="313621640"/>
        <c:scaling>
          <c:orientation val="minMax"/>
        </c:scaling>
        <c:delete val="0"/>
        <c:axPos val="b"/>
        <c:numFmt formatCode="General" sourceLinked="1"/>
        <c:majorTickMark val="out"/>
        <c:minorTickMark val="none"/>
        <c:tickLblPos val="nextTo"/>
        <c:crossAx val="313622032"/>
        <c:crosses val="autoZero"/>
        <c:auto val="1"/>
        <c:lblAlgn val="ctr"/>
        <c:lblOffset val="100"/>
        <c:noMultiLvlLbl val="0"/>
      </c:catAx>
      <c:valAx>
        <c:axId val="313622032"/>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3621640"/>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NOx!$B$6</c:f>
              <c:strCache>
                <c:ptCount val="1"/>
                <c:pt idx="0">
                  <c:v>1/2 hourly NOx ELV</c:v>
                </c:pt>
              </c:strCache>
            </c:strRef>
          </c:tx>
          <c:spPr>
            <a:ln>
              <a:prstDash val="dash"/>
            </a:ln>
          </c:spPr>
          <c:marker>
            <c:symbol val="none"/>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NOx!$B$7:$B$18</c:f>
              <c:numCache>
                <c:formatCode>General</c:formatCode>
                <c:ptCount val="12"/>
                <c:pt idx="0">
                  <c:v>400</c:v>
                </c:pt>
                <c:pt idx="1">
                  <c:v>400</c:v>
                </c:pt>
                <c:pt idx="2">
                  <c:v>400</c:v>
                </c:pt>
                <c:pt idx="3">
                  <c:v>400</c:v>
                </c:pt>
                <c:pt idx="4">
                  <c:v>400</c:v>
                </c:pt>
                <c:pt idx="5">
                  <c:v>400</c:v>
                </c:pt>
                <c:pt idx="6">
                  <c:v>400</c:v>
                </c:pt>
                <c:pt idx="7">
                  <c:v>400</c:v>
                </c:pt>
                <c:pt idx="8">
                  <c:v>400</c:v>
                </c:pt>
                <c:pt idx="9">
                  <c:v>400</c:v>
                </c:pt>
                <c:pt idx="10">
                  <c:v>400</c:v>
                </c:pt>
                <c:pt idx="11">
                  <c:v>400</c:v>
                </c:pt>
              </c:numCache>
            </c:numRef>
          </c:val>
          <c:smooth val="0"/>
          <c:extLst>
            <c:ext xmlns:c16="http://schemas.microsoft.com/office/drawing/2014/chart" uri="{C3380CC4-5D6E-409C-BE32-E72D297353CC}">
              <c16:uniqueId val="{00000000-109C-458D-86C4-173EEFC66C45}"/>
            </c:ext>
          </c:extLst>
        </c:ser>
        <c:ser>
          <c:idx val="1"/>
          <c:order val="1"/>
          <c:tx>
            <c:strRef>
              <c:f>NOx!$C$6</c:f>
              <c:strCache>
                <c:ptCount val="1"/>
                <c:pt idx="0">
                  <c:v>Monthly mean of half-hourly averages</c:v>
                </c:pt>
              </c:strCache>
            </c:strRef>
          </c:tx>
          <c:spPr>
            <a:ln w="15875"/>
          </c:spPr>
          <c:marker>
            <c:symbol val="none"/>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NOx!$C$7:$C$18</c:f>
              <c:numCache>
                <c:formatCode>General</c:formatCode>
                <c:ptCount val="12"/>
                <c:pt idx="0">
                  <c:v>151</c:v>
                </c:pt>
                <c:pt idx="1">
                  <c:v>157.5</c:v>
                </c:pt>
                <c:pt idx="2">
                  <c:v>148.5</c:v>
                </c:pt>
                <c:pt idx="3">
                  <c:v>146</c:v>
                </c:pt>
                <c:pt idx="4">
                  <c:v>148.5</c:v>
                </c:pt>
                <c:pt idx="5">
                  <c:v>155</c:v>
                </c:pt>
                <c:pt idx="6">
                  <c:v>155.5</c:v>
                </c:pt>
                <c:pt idx="7">
                  <c:v>149</c:v>
                </c:pt>
                <c:pt idx="8">
                  <c:v>143.5</c:v>
                </c:pt>
                <c:pt idx="9">
                  <c:v>154.5</c:v>
                </c:pt>
                <c:pt idx="10">
                  <c:v>156.5</c:v>
                </c:pt>
                <c:pt idx="11">
                  <c:v>157</c:v>
                </c:pt>
              </c:numCache>
            </c:numRef>
          </c:val>
          <c:smooth val="0"/>
          <c:extLst>
            <c:ext xmlns:c16="http://schemas.microsoft.com/office/drawing/2014/chart" uri="{C3380CC4-5D6E-409C-BE32-E72D297353CC}">
              <c16:uniqueId val="{00000001-109C-458D-86C4-173EEFC66C45}"/>
            </c:ext>
          </c:extLst>
        </c:ser>
        <c:ser>
          <c:idx val="2"/>
          <c:order val="2"/>
          <c:tx>
            <c:strRef>
              <c:f>NOx!$D$6</c:f>
              <c:strCache>
                <c:ptCount val="1"/>
                <c:pt idx="0">
                  <c:v>Highest half- hourly average</c:v>
                </c:pt>
              </c:strCache>
            </c:strRef>
          </c:tx>
          <c:spPr>
            <a:ln>
              <a:noFill/>
            </a:ln>
          </c:spPr>
          <c:marker>
            <c:symbol val="square"/>
            <c:size val="5"/>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NOx!$D$7:$D$18</c:f>
              <c:numCache>
                <c:formatCode>General</c:formatCode>
                <c:ptCount val="12"/>
                <c:pt idx="0">
                  <c:v>203</c:v>
                </c:pt>
                <c:pt idx="1">
                  <c:v>190</c:v>
                </c:pt>
                <c:pt idx="2">
                  <c:v>190</c:v>
                </c:pt>
                <c:pt idx="3">
                  <c:v>170</c:v>
                </c:pt>
                <c:pt idx="4">
                  <c:v>181</c:v>
                </c:pt>
                <c:pt idx="5">
                  <c:v>183</c:v>
                </c:pt>
                <c:pt idx="6">
                  <c:v>180</c:v>
                </c:pt>
                <c:pt idx="7">
                  <c:v>189</c:v>
                </c:pt>
                <c:pt idx="8">
                  <c:v>177</c:v>
                </c:pt>
                <c:pt idx="9">
                  <c:v>178</c:v>
                </c:pt>
                <c:pt idx="10">
                  <c:v>187</c:v>
                </c:pt>
                <c:pt idx="11">
                  <c:v>190</c:v>
                </c:pt>
              </c:numCache>
            </c:numRef>
          </c:val>
          <c:smooth val="0"/>
          <c:extLst>
            <c:ext xmlns:c16="http://schemas.microsoft.com/office/drawing/2014/chart" uri="{C3380CC4-5D6E-409C-BE32-E72D297353CC}">
              <c16:uniqueId val="{00000002-109C-458D-86C4-173EEFC66C45}"/>
            </c:ext>
          </c:extLst>
        </c:ser>
        <c:ser>
          <c:idx val="3"/>
          <c:order val="3"/>
          <c:tx>
            <c:strRef>
              <c:f>NOx!$E$6</c:f>
              <c:strCache>
                <c:ptCount val="1"/>
                <c:pt idx="0">
                  <c:v>Daily NOx ELV</c:v>
                </c:pt>
              </c:strCache>
            </c:strRef>
          </c:tx>
          <c:spPr>
            <a:ln>
              <a:prstDash val="dash"/>
            </a:ln>
          </c:spPr>
          <c:marker>
            <c:symbol val="none"/>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NOx!$E$7:$E$18</c:f>
              <c:numCache>
                <c:formatCode>General</c:formatCode>
                <c:ptCount val="12"/>
                <c:pt idx="0">
                  <c:v>180</c:v>
                </c:pt>
                <c:pt idx="1">
                  <c:v>180</c:v>
                </c:pt>
                <c:pt idx="2">
                  <c:v>180</c:v>
                </c:pt>
                <c:pt idx="3">
                  <c:v>180</c:v>
                </c:pt>
                <c:pt idx="4">
                  <c:v>180</c:v>
                </c:pt>
                <c:pt idx="5">
                  <c:v>180</c:v>
                </c:pt>
                <c:pt idx="6">
                  <c:v>180</c:v>
                </c:pt>
                <c:pt idx="7">
                  <c:v>180</c:v>
                </c:pt>
                <c:pt idx="8">
                  <c:v>180</c:v>
                </c:pt>
                <c:pt idx="9">
                  <c:v>180</c:v>
                </c:pt>
                <c:pt idx="10">
                  <c:v>180</c:v>
                </c:pt>
                <c:pt idx="11">
                  <c:v>180</c:v>
                </c:pt>
              </c:numCache>
            </c:numRef>
          </c:val>
          <c:smooth val="0"/>
          <c:extLst>
            <c:ext xmlns:c16="http://schemas.microsoft.com/office/drawing/2014/chart" uri="{C3380CC4-5D6E-409C-BE32-E72D297353CC}">
              <c16:uniqueId val="{00000003-109C-458D-86C4-173EEFC66C45}"/>
            </c:ext>
          </c:extLst>
        </c:ser>
        <c:ser>
          <c:idx val="4"/>
          <c:order val="4"/>
          <c:tx>
            <c:strRef>
              <c:f>NOx!$F$6</c:f>
              <c:strCache>
                <c:ptCount val="1"/>
                <c:pt idx="0">
                  <c:v>Monthly mean of  daily averages</c:v>
                </c:pt>
              </c:strCache>
            </c:strRef>
          </c:tx>
          <c:spPr>
            <a:ln w="15875">
              <a:prstDash val="dash"/>
            </a:ln>
          </c:spPr>
          <c:marker>
            <c:symbol val="none"/>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NOx!$F$7:$F$18</c:f>
              <c:numCache>
                <c:formatCode>General</c:formatCode>
                <c:ptCount val="12"/>
                <c:pt idx="0">
                  <c:v>151.1</c:v>
                </c:pt>
                <c:pt idx="1">
                  <c:v>157.34</c:v>
                </c:pt>
                <c:pt idx="2">
                  <c:v>148.42500000000001</c:v>
                </c:pt>
                <c:pt idx="3">
                  <c:v>146.01999999999998</c:v>
                </c:pt>
                <c:pt idx="4">
                  <c:v>148.26999999999998</c:v>
                </c:pt>
                <c:pt idx="5">
                  <c:v>155.22500000000002</c:v>
                </c:pt>
                <c:pt idx="6">
                  <c:v>155.755</c:v>
                </c:pt>
                <c:pt idx="7">
                  <c:v>148.9</c:v>
                </c:pt>
                <c:pt idx="8">
                  <c:v>143.72</c:v>
                </c:pt>
                <c:pt idx="9">
                  <c:v>154.75</c:v>
                </c:pt>
                <c:pt idx="10">
                  <c:v>156.85</c:v>
                </c:pt>
                <c:pt idx="11">
                  <c:v>156.91</c:v>
                </c:pt>
              </c:numCache>
            </c:numRef>
          </c:val>
          <c:smooth val="0"/>
          <c:extLst>
            <c:ext xmlns:c16="http://schemas.microsoft.com/office/drawing/2014/chart" uri="{C3380CC4-5D6E-409C-BE32-E72D297353CC}">
              <c16:uniqueId val="{00000004-109C-458D-86C4-173EEFC66C45}"/>
            </c:ext>
          </c:extLst>
        </c:ser>
        <c:ser>
          <c:idx val="5"/>
          <c:order val="5"/>
          <c:tx>
            <c:strRef>
              <c:f>NOx!$G$6</c:f>
              <c:strCache>
                <c:ptCount val="1"/>
                <c:pt idx="0">
                  <c:v>Highest daily average</c:v>
                </c:pt>
              </c:strCache>
            </c:strRef>
          </c:tx>
          <c:spPr>
            <a:ln w="12700">
              <a:noFill/>
              <a:prstDash val="solid"/>
            </a:ln>
          </c:spPr>
          <c:marker>
            <c:symbol val="triangle"/>
            <c:size val="5"/>
          </c:marker>
          <c:cat>
            <c:strRef>
              <c:f>NOx!$A$7:$A$18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NOx!$G$7:$G$18</c:f>
              <c:numCache>
                <c:formatCode>General</c:formatCode>
                <c:ptCount val="12"/>
                <c:pt idx="0">
                  <c:v>162.06</c:v>
                </c:pt>
                <c:pt idx="1">
                  <c:v>162.06</c:v>
                </c:pt>
                <c:pt idx="2">
                  <c:v>160.83000000000001</c:v>
                </c:pt>
                <c:pt idx="3">
                  <c:v>152.62</c:v>
                </c:pt>
                <c:pt idx="4">
                  <c:v>170.23</c:v>
                </c:pt>
                <c:pt idx="5">
                  <c:v>168.41</c:v>
                </c:pt>
                <c:pt idx="6">
                  <c:v>168.24</c:v>
                </c:pt>
                <c:pt idx="7">
                  <c:v>165.06</c:v>
                </c:pt>
                <c:pt idx="8">
                  <c:v>161.07</c:v>
                </c:pt>
                <c:pt idx="9">
                  <c:v>163.88</c:v>
                </c:pt>
                <c:pt idx="10">
                  <c:v>164.64</c:v>
                </c:pt>
                <c:pt idx="11">
                  <c:v>166.81</c:v>
                </c:pt>
              </c:numCache>
            </c:numRef>
          </c:val>
          <c:smooth val="0"/>
          <c:extLst>
            <c:ext xmlns:c16="http://schemas.microsoft.com/office/drawing/2014/chart" uri="{C3380CC4-5D6E-409C-BE32-E72D297353CC}">
              <c16:uniqueId val="{00000005-109C-458D-86C4-173EEFC66C45}"/>
            </c:ext>
          </c:extLst>
        </c:ser>
        <c:dLbls>
          <c:showLegendKey val="0"/>
          <c:showVal val="0"/>
          <c:showCatName val="0"/>
          <c:showSerName val="0"/>
          <c:showPercent val="0"/>
          <c:showBubbleSize val="0"/>
        </c:dLbls>
        <c:smooth val="0"/>
        <c:axId val="313623208"/>
        <c:axId val="313623600"/>
      </c:lineChart>
      <c:catAx>
        <c:axId val="313623208"/>
        <c:scaling>
          <c:orientation val="minMax"/>
        </c:scaling>
        <c:delete val="0"/>
        <c:axPos val="b"/>
        <c:numFmt formatCode="General" sourceLinked="1"/>
        <c:majorTickMark val="out"/>
        <c:minorTickMark val="none"/>
        <c:tickLblPos val="nextTo"/>
        <c:crossAx val="313623600"/>
        <c:crosses val="autoZero"/>
        <c:auto val="1"/>
        <c:lblAlgn val="ctr"/>
        <c:lblOffset val="100"/>
        <c:noMultiLvlLbl val="0"/>
      </c:catAx>
      <c:valAx>
        <c:axId val="313623600"/>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3623208"/>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TOC!$B$6</c:f>
              <c:strCache>
                <c:ptCount val="1"/>
                <c:pt idx="0">
                  <c:v>1/2 hourly TOC ELV</c:v>
                </c:pt>
              </c:strCache>
            </c:strRef>
          </c:tx>
          <c:spPr>
            <a:ln>
              <a:prstDash val="dash"/>
            </a:ln>
          </c:spPr>
          <c:marker>
            <c:symbol val="none"/>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TOC!$B$7:$B$18</c:f>
              <c:numCache>
                <c:formatCode>General</c:formatCode>
                <c:ptCount val="12"/>
                <c:pt idx="0">
                  <c:v>20</c:v>
                </c:pt>
                <c:pt idx="1">
                  <c:v>20</c:v>
                </c:pt>
                <c:pt idx="2">
                  <c:v>20</c:v>
                </c:pt>
                <c:pt idx="3">
                  <c:v>20</c:v>
                </c:pt>
                <c:pt idx="4">
                  <c:v>20</c:v>
                </c:pt>
                <c:pt idx="5">
                  <c:v>20</c:v>
                </c:pt>
                <c:pt idx="6">
                  <c:v>20</c:v>
                </c:pt>
                <c:pt idx="7">
                  <c:v>20</c:v>
                </c:pt>
                <c:pt idx="8">
                  <c:v>20</c:v>
                </c:pt>
                <c:pt idx="9">
                  <c:v>20</c:v>
                </c:pt>
                <c:pt idx="10">
                  <c:v>20</c:v>
                </c:pt>
                <c:pt idx="11">
                  <c:v>20</c:v>
                </c:pt>
              </c:numCache>
            </c:numRef>
          </c:val>
          <c:smooth val="0"/>
          <c:extLst>
            <c:ext xmlns:c16="http://schemas.microsoft.com/office/drawing/2014/chart" uri="{C3380CC4-5D6E-409C-BE32-E72D297353CC}">
              <c16:uniqueId val="{00000000-37BF-4373-9DC2-C2D47B6F9897}"/>
            </c:ext>
          </c:extLst>
        </c:ser>
        <c:ser>
          <c:idx val="1"/>
          <c:order val="1"/>
          <c:tx>
            <c:strRef>
              <c:f>TOC!$C$6</c:f>
              <c:strCache>
                <c:ptCount val="1"/>
                <c:pt idx="0">
                  <c:v>Monthly mean of half-hourly averages</c:v>
                </c:pt>
              </c:strCache>
            </c:strRef>
          </c:tx>
          <c:spPr>
            <a:ln w="15875"/>
          </c:spPr>
          <c:marker>
            <c:symbol val="none"/>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TOC!$C$7:$C$18</c:f>
              <c:numCache>
                <c:formatCode>General</c:formatCode>
                <c:ptCount val="12"/>
                <c:pt idx="0">
                  <c:v>0.5</c:v>
                </c:pt>
                <c:pt idx="1">
                  <c:v>0.5</c:v>
                </c:pt>
                <c:pt idx="2">
                  <c:v>0</c:v>
                </c:pt>
                <c:pt idx="3">
                  <c:v>0</c:v>
                </c:pt>
                <c:pt idx="4">
                  <c:v>0</c:v>
                </c:pt>
                <c:pt idx="5">
                  <c:v>0.5</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37BF-4373-9DC2-C2D47B6F9897}"/>
            </c:ext>
          </c:extLst>
        </c:ser>
        <c:ser>
          <c:idx val="2"/>
          <c:order val="2"/>
          <c:tx>
            <c:strRef>
              <c:f>TOC!$D$6</c:f>
              <c:strCache>
                <c:ptCount val="1"/>
                <c:pt idx="0">
                  <c:v>Highest half- hourly average</c:v>
                </c:pt>
              </c:strCache>
            </c:strRef>
          </c:tx>
          <c:spPr>
            <a:ln>
              <a:noFill/>
            </a:ln>
          </c:spPr>
          <c:marker>
            <c:symbol val="square"/>
            <c:size val="5"/>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TOC!$D$7:$D$18</c:f>
              <c:numCache>
                <c:formatCode>General</c:formatCode>
                <c:ptCount val="12"/>
                <c:pt idx="0">
                  <c:v>4</c:v>
                </c:pt>
                <c:pt idx="1">
                  <c:v>10</c:v>
                </c:pt>
                <c:pt idx="2">
                  <c:v>8</c:v>
                </c:pt>
                <c:pt idx="3">
                  <c:v>2</c:v>
                </c:pt>
                <c:pt idx="4">
                  <c:v>6</c:v>
                </c:pt>
                <c:pt idx="5">
                  <c:v>8</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02-37BF-4373-9DC2-C2D47B6F9897}"/>
            </c:ext>
          </c:extLst>
        </c:ser>
        <c:ser>
          <c:idx val="3"/>
          <c:order val="3"/>
          <c:tx>
            <c:strRef>
              <c:f>TOC!$E$6</c:f>
              <c:strCache>
                <c:ptCount val="1"/>
                <c:pt idx="0">
                  <c:v>Daily TOC ELV</c:v>
                </c:pt>
              </c:strCache>
            </c:strRef>
          </c:tx>
          <c:spPr>
            <a:ln>
              <a:prstDash val="dash"/>
            </a:ln>
          </c:spPr>
          <c:marker>
            <c:symbol val="none"/>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TOC!$E$7:$E$18</c:f>
              <c:numCache>
                <c:formatCode>General</c:formatCode>
                <c:ptCount val="12"/>
                <c:pt idx="0">
                  <c:v>10</c:v>
                </c:pt>
                <c:pt idx="1">
                  <c:v>10</c:v>
                </c:pt>
                <c:pt idx="2">
                  <c:v>10</c:v>
                </c:pt>
                <c:pt idx="3">
                  <c:v>10</c:v>
                </c:pt>
                <c:pt idx="4">
                  <c:v>10</c:v>
                </c:pt>
                <c:pt idx="5">
                  <c:v>10</c:v>
                </c:pt>
                <c:pt idx="6">
                  <c:v>10</c:v>
                </c:pt>
                <c:pt idx="7">
                  <c:v>10</c:v>
                </c:pt>
                <c:pt idx="8">
                  <c:v>10</c:v>
                </c:pt>
                <c:pt idx="9">
                  <c:v>10</c:v>
                </c:pt>
                <c:pt idx="10">
                  <c:v>10</c:v>
                </c:pt>
                <c:pt idx="11">
                  <c:v>10</c:v>
                </c:pt>
              </c:numCache>
            </c:numRef>
          </c:val>
          <c:smooth val="0"/>
          <c:extLst>
            <c:ext xmlns:c16="http://schemas.microsoft.com/office/drawing/2014/chart" uri="{C3380CC4-5D6E-409C-BE32-E72D297353CC}">
              <c16:uniqueId val="{00000003-37BF-4373-9DC2-C2D47B6F9897}"/>
            </c:ext>
          </c:extLst>
        </c:ser>
        <c:ser>
          <c:idx val="4"/>
          <c:order val="4"/>
          <c:tx>
            <c:strRef>
              <c:f>TOC!$F$6</c:f>
              <c:strCache>
                <c:ptCount val="1"/>
                <c:pt idx="0">
                  <c:v>Monthly mean of  daily averages</c:v>
                </c:pt>
              </c:strCache>
            </c:strRef>
          </c:tx>
          <c:spPr>
            <a:ln w="15875">
              <a:prstDash val="dash"/>
            </a:ln>
          </c:spPr>
          <c:marker>
            <c:symbol val="none"/>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TOC!$F$7:$F$18</c:f>
              <c:numCache>
                <c:formatCode>General</c:formatCode>
                <c:ptCount val="12"/>
                <c:pt idx="0">
                  <c:v>0.6</c:v>
                </c:pt>
                <c:pt idx="1">
                  <c:v>0.58000000000000007</c:v>
                </c:pt>
                <c:pt idx="2">
                  <c:v>0.41000000000000003</c:v>
                </c:pt>
                <c:pt idx="3">
                  <c:v>0.29499999999999998</c:v>
                </c:pt>
                <c:pt idx="4">
                  <c:v>0.23</c:v>
                </c:pt>
                <c:pt idx="5">
                  <c:v>0.245</c:v>
                </c:pt>
                <c:pt idx="6">
                  <c:v>0.30000000000000004</c:v>
                </c:pt>
                <c:pt idx="7">
                  <c:v>0.315</c:v>
                </c:pt>
                <c:pt idx="8">
                  <c:v>0.32</c:v>
                </c:pt>
                <c:pt idx="9">
                  <c:v>0.29000000000000004</c:v>
                </c:pt>
                <c:pt idx="10">
                  <c:v>0.24</c:v>
                </c:pt>
                <c:pt idx="11">
                  <c:v>0.255</c:v>
                </c:pt>
              </c:numCache>
            </c:numRef>
          </c:val>
          <c:smooth val="0"/>
          <c:extLst>
            <c:ext xmlns:c16="http://schemas.microsoft.com/office/drawing/2014/chart" uri="{C3380CC4-5D6E-409C-BE32-E72D297353CC}">
              <c16:uniqueId val="{00000004-37BF-4373-9DC2-C2D47B6F9897}"/>
            </c:ext>
          </c:extLst>
        </c:ser>
        <c:ser>
          <c:idx val="5"/>
          <c:order val="5"/>
          <c:tx>
            <c:strRef>
              <c:f>TOC!$G$6</c:f>
              <c:strCache>
                <c:ptCount val="1"/>
                <c:pt idx="0">
                  <c:v>Highest daily average</c:v>
                </c:pt>
              </c:strCache>
            </c:strRef>
          </c:tx>
          <c:spPr>
            <a:ln w="12700">
              <a:noFill/>
              <a:prstDash val="solid"/>
            </a:ln>
          </c:spPr>
          <c:marker>
            <c:symbol val="triangle"/>
            <c:size val="5"/>
          </c:marker>
          <c:cat>
            <c:strRef>
              <c:f>TOC!$A$7:$A$18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TOC!$G$7:$G$18</c:f>
              <c:numCache>
                <c:formatCode>General</c:formatCode>
                <c:ptCount val="12"/>
                <c:pt idx="0">
                  <c:v>0.96</c:v>
                </c:pt>
                <c:pt idx="1">
                  <c:v>0.9</c:v>
                </c:pt>
                <c:pt idx="2">
                  <c:v>2.04</c:v>
                </c:pt>
                <c:pt idx="3">
                  <c:v>0.86</c:v>
                </c:pt>
                <c:pt idx="4">
                  <c:v>0.5</c:v>
                </c:pt>
                <c:pt idx="5">
                  <c:v>0.4</c:v>
                </c:pt>
                <c:pt idx="6">
                  <c:v>0.43</c:v>
                </c:pt>
                <c:pt idx="7">
                  <c:v>0.49</c:v>
                </c:pt>
                <c:pt idx="8">
                  <c:v>0.5</c:v>
                </c:pt>
                <c:pt idx="9">
                  <c:v>0.43</c:v>
                </c:pt>
                <c:pt idx="10">
                  <c:v>0.36</c:v>
                </c:pt>
                <c:pt idx="11">
                  <c:v>0.57999999999999996</c:v>
                </c:pt>
              </c:numCache>
            </c:numRef>
          </c:val>
          <c:smooth val="0"/>
          <c:extLst>
            <c:ext xmlns:c16="http://schemas.microsoft.com/office/drawing/2014/chart" uri="{C3380CC4-5D6E-409C-BE32-E72D297353CC}">
              <c16:uniqueId val="{00000005-37BF-4373-9DC2-C2D47B6F9897}"/>
            </c:ext>
          </c:extLst>
        </c:ser>
        <c:dLbls>
          <c:showLegendKey val="0"/>
          <c:showVal val="0"/>
          <c:showCatName val="0"/>
          <c:showSerName val="0"/>
          <c:showPercent val="0"/>
          <c:showBubbleSize val="0"/>
        </c:dLbls>
        <c:smooth val="0"/>
        <c:axId val="313626344"/>
        <c:axId val="313626736"/>
      </c:lineChart>
      <c:catAx>
        <c:axId val="313626344"/>
        <c:scaling>
          <c:orientation val="minMax"/>
        </c:scaling>
        <c:delete val="0"/>
        <c:axPos val="b"/>
        <c:numFmt formatCode="General" sourceLinked="1"/>
        <c:majorTickMark val="out"/>
        <c:minorTickMark val="none"/>
        <c:tickLblPos val="nextTo"/>
        <c:crossAx val="313626736"/>
        <c:crosses val="autoZero"/>
        <c:auto val="1"/>
        <c:lblAlgn val="ctr"/>
        <c:lblOffset val="100"/>
        <c:noMultiLvlLbl val="0"/>
      </c:catAx>
      <c:valAx>
        <c:axId val="313626736"/>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3626344"/>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Particulates!$B$6</c:f>
              <c:strCache>
                <c:ptCount val="1"/>
                <c:pt idx="0">
                  <c:v>1/2 hourly PM ELV</c:v>
                </c:pt>
              </c:strCache>
            </c:strRef>
          </c:tx>
          <c:spPr>
            <a:ln>
              <a:prstDash val="dash"/>
            </a:ln>
          </c:spPr>
          <c:marker>
            <c:symbol val="none"/>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Particulates!$B$7:$B$18</c:f>
              <c:numCache>
                <c:formatCode>General</c:formatCode>
                <c:ptCount val="12"/>
                <c:pt idx="0">
                  <c:v>30</c:v>
                </c:pt>
                <c:pt idx="1">
                  <c:v>30</c:v>
                </c:pt>
                <c:pt idx="2">
                  <c:v>30</c:v>
                </c:pt>
                <c:pt idx="3">
                  <c:v>30</c:v>
                </c:pt>
                <c:pt idx="4">
                  <c:v>30</c:v>
                </c:pt>
                <c:pt idx="5">
                  <c:v>30</c:v>
                </c:pt>
                <c:pt idx="6">
                  <c:v>30</c:v>
                </c:pt>
                <c:pt idx="7">
                  <c:v>30</c:v>
                </c:pt>
                <c:pt idx="8">
                  <c:v>30</c:v>
                </c:pt>
                <c:pt idx="9">
                  <c:v>30</c:v>
                </c:pt>
                <c:pt idx="10">
                  <c:v>30</c:v>
                </c:pt>
                <c:pt idx="11">
                  <c:v>30</c:v>
                </c:pt>
              </c:numCache>
            </c:numRef>
          </c:val>
          <c:smooth val="0"/>
          <c:extLst>
            <c:ext xmlns:c16="http://schemas.microsoft.com/office/drawing/2014/chart" uri="{C3380CC4-5D6E-409C-BE32-E72D297353CC}">
              <c16:uniqueId val="{00000000-A49A-43C2-A61D-E2D75F8B28B0}"/>
            </c:ext>
          </c:extLst>
        </c:ser>
        <c:ser>
          <c:idx val="1"/>
          <c:order val="1"/>
          <c:tx>
            <c:strRef>
              <c:f>Particulates!$C$6</c:f>
              <c:strCache>
                <c:ptCount val="1"/>
                <c:pt idx="0">
                  <c:v>Monthly mean of half-hourly averages</c:v>
                </c:pt>
              </c:strCache>
            </c:strRef>
          </c:tx>
          <c:spPr>
            <a:ln w="15875"/>
          </c:spPr>
          <c:marker>
            <c:symbol val="none"/>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Particulates!$C$7:$C$18</c:f>
              <c:numCache>
                <c:formatCode>General</c:formatCode>
                <c:ptCount val="12"/>
                <c:pt idx="0">
                  <c:v>2</c:v>
                </c:pt>
                <c:pt idx="1">
                  <c:v>2</c:v>
                </c:pt>
                <c:pt idx="2">
                  <c:v>2.5</c:v>
                </c:pt>
                <c:pt idx="3">
                  <c:v>0.5</c:v>
                </c:pt>
                <c:pt idx="4">
                  <c:v>1</c:v>
                </c:pt>
                <c:pt idx="5">
                  <c:v>1.5</c:v>
                </c:pt>
                <c:pt idx="6">
                  <c:v>1.5</c:v>
                </c:pt>
                <c:pt idx="7">
                  <c:v>1.5</c:v>
                </c:pt>
                <c:pt idx="8">
                  <c:v>1.5</c:v>
                </c:pt>
                <c:pt idx="9">
                  <c:v>1</c:v>
                </c:pt>
                <c:pt idx="10">
                  <c:v>2</c:v>
                </c:pt>
                <c:pt idx="11">
                  <c:v>1</c:v>
                </c:pt>
              </c:numCache>
            </c:numRef>
          </c:val>
          <c:smooth val="0"/>
          <c:extLst>
            <c:ext xmlns:c16="http://schemas.microsoft.com/office/drawing/2014/chart" uri="{C3380CC4-5D6E-409C-BE32-E72D297353CC}">
              <c16:uniqueId val="{00000001-A49A-43C2-A61D-E2D75F8B28B0}"/>
            </c:ext>
          </c:extLst>
        </c:ser>
        <c:ser>
          <c:idx val="2"/>
          <c:order val="2"/>
          <c:tx>
            <c:strRef>
              <c:f>Particulates!$D$6</c:f>
              <c:strCache>
                <c:ptCount val="1"/>
                <c:pt idx="0">
                  <c:v>Highest half- hourly average</c:v>
                </c:pt>
              </c:strCache>
            </c:strRef>
          </c:tx>
          <c:spPr>
            <a:ln>
              <a:noFill/>
            </a:ln>
          </c:spPr>
          <c:marker>
            <c:symbol val="square"/>
            <c:size val="5"/>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Particulates!$D$7:$D$18</c:f>
              <c:numCache>
                <c:formatCode>General</c:formatCode>
                <c:ptCount val="12"/>
                <c:pt idx="0">
                  <c:v>10</c:v>
                </c:pt>
                <c:pt idx="1">
                  <c:v>6</c:v>
                </c:pt>
                <c:pt idx="2">
                  <c:v>7</c:v>
                </c:pt>
                <c:pt idx="3">
                  <c:v>4</c:v>
                </c:pt>
                <c:pt idx="4">
                  <c:v>4</c:v>
                </c:pt>
                <c:pt idx="5">
                  <c:v>14</c:v>
                </c:pt>
                <c:pt idx="6">
                  <c:v>24</c:v>
                </c:pt>
                <c:pt idx="7">
                  <c:v>7</c:v>
                </c:pt>
                <c:pt idx="8">
                  <c:v>6</c:v>
                </c:pt>
                <c:pt idx="9">
                  <c:v>4</c:v>
                </c:pt>
                <c:pt idx="10">
                  <c:v>6</c:v>
                </c:pt>
                <c:pt idx="11">
                  <c:v>6</c:v>
                </c:pt>
              </c:numCache>
            </c:numRef>
          </c:val>
          <c:smooth val="0"/>
          <c:extLst>
            <c:ext xmlns:c16="http://schemas.microsoft.com/office/drawing/2014/chart" uri="{C3380CC4-5D6E-409C-BE32-E72D297353CC}">
              <c16:uniqueId val="{00000002-A49A-43C2-A61D-E2D75F8B28B0}"/>
            </c:ext>
          </c:extLst>
        </c:ser>
        <c:ser>
          <c:idx val="3"/>
          <c:order val="3"/>
          <c:tx>
            <c:strRef>
              <c:f>Particulates!$E$6</c:f>
              <c:strCache>
                <c:ptCount val="1"/>
                <c:pt idx="0">
                  <c:v>Daily PM ELV</c:v>
                </c:pt>
              </c:strCache>
            </c:strRef>
          </c:tx>
          <c:spPr>
            <a:ln>
              <a:prstDash val="dash"/>
            </a:ln>
          </c:spPr>
          <c:marker>
            <c:symbol val="none"/>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Particulates!$E$7:$E$18</c:f>
              <c:numCache>
                <c:formatCode>General</c:formatCode>
                <c:ptCount val="12"/>
                <c:pt idx="0">
                  <c:v>5</c:v>
                </c:pt>
                <c:pt idx="1">
                  <c:v>5</c:v>
                </c:pt>
                <c:pt idx="2">
                  <c:v>5</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3-A49A-43C2-A61D-E2D75F8B28B0}"/>
            </c:ext>
          </c:extLst>
        </c:ser>
        <c:ser>
          <c:idx val="4"/>
          <c:order val="4"/>
          <c:tx>
            <c:strRef>
              <c:f>Particulates!$F$6</c:f>
              <c:strCache>
                <c:ptCount val="1"/>
                <c:pt idx="0">
                  <c:v>Monthly mean of  daily averages</c:v>
                </c:pt>
              </c:strCache>
            </c:strRef>
          </c:tx>
          <c:spPr>
            <a:ln w="15875">
              <a:prstDash val="dash"/>
            </a:ln>
          </c:spPr>
          <c:marker>
            <c:symbol val="none"/>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Particulates!$F$7:$F$18</c:f>
              <c:numCache>
                <c:formatCode>General</c:formatCode>
                <c:ptCount val="12"/>
                <c:pt idx="0">
                  <c:v>2.0099999999999998</c:v>
                </c:pt>
                <c:pt idx="1">
                  <c:v>1.75</c:v>
                </c:pt>
                <c:pt idx="2">
                  <c:v>2.4550000000000001</c:v>
                </c:pt>
                <c:pt idx="3">
                  <c:v>1.0649999999999999</c:v>
                </c:pt>
                <c:pt idx="4">
                  <c:v>0.65500000000000003</c:v>
                </c:pt>
                <c:pt idx="5">
                  <c:v>1.2350000000000001</c:v>
                </c:pt>
                <c:pt idx="6">
                  <c:v>1.5150000000000001</c:v>
                </c:pt>
                <c:pt idx="7">
                  <c:v>1.72</c:v>
                </c:pt>
                <c:pt idx="8">
                  <c:v>1.53</c:v>
                </c:pt>
                <c:pt idx="9">
                  <c:v>1.4100000000000001</c:v>
                </c:pt>
                <c:pt idx="10">
                  <c:v>1.635</c:v>
                </c:pt>
                <c:pt idx="11">
                  <c:v>0.75</c:v>
                </c:pt>
              </c:numCache>
            </c:numRef>
          </c:val>
          <c:smooth val="0"/>
          <c:extLst>
            <c:ext xmlns:c16="http://schemas.microsoft.com/office/drawing/2014/chart" uri="{C3380CC4-5D6E-409C-BE32-E72D297353CC}">
              <c16:uniqueId val="{00000004-A49A-43C2-A61D-E2D75F8B28B0}"/>
            </c:ext>
          </c:extLst>
        </c:ser>
        <c:ser>
          <c:idx val="5"/>
          <c:order val="5"/>
          <c:tx>
            <c:strRef>
              <c:f>Particulates!$G$6</c:f>
              <c:strCache>
                <c:ptCount val="1"/>
                <c:pt idx="0">
                  <c:v>Highest daily average</c:v>
                </c:pt>
              </c:strCache>
            </c:strRef>
          </c:tx>
          <c:spPr>
            <a:ln w="12700">
              <a:noFill/>
              <a:prstDash val="solid"/>
            </a:ln>
          </c:spPr>
          <c:marker>
            <c:symbol val="triangle"/>
            <c:size val="5"/>
          </c:marker>
          <c:cat>
            <c:strRef>
              <c:f>Particulates!$A$7:$A$18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Particulates!$G$7:$G$18</c:f>
              <c:numCache>
                <c:formatCode>General</c:formatCode>
                <c:ptCount val="12"/>
                <c:pt idx="0">
                  <c:v>4.43</c:v>
                </c:pt>
                <c:pt idx="1">
                  <c:v>2.67</c:v>
                </c:pt>
                <c:pt idx="2">
                  <c:v>4.3499999999999996</c:v>
                </c:pt>
                <c:pt idx="3">
                  <c:v>2.2999999999999998</c:v>
                </c:pt>
                <c:pt idx="4">
                  <c:v>1.69</c:v>
                </c:pt>
                <c:pt idx="5">
                  <c:v>2.87</c:v>
                </c:pt>
                <c:pt idx="6">
                  <c:v>2.95</c:v>
                </c:pt>
                <c:pt idx="7">
                  <c:v>3.04</c:v>
                </c:pt>
                <c:pt idx="8">
                  <c:v>3.86</c:v>
                </c:pt>
                <c:pt idx="9">
                  <c:v>3.18</c:v>
                </c:pt>
                <c:pt idx="10">
                  <c:v>3.74</c:v>
                </c:pt>
                <c:pt idx="11">
                  <c:v>1.76</c:v>
                </c:pt>
              </c:numCache>
            </c:numRef>
          </c:val>
          <c:smooth val="0"/>
          <c:extLst>
            <c:ext xmlns:c16="http://schemas.microsoft.com/office/drawing/2014/chart" uri="{C3380CC4-5D6E-409C-BE32-E72D297353CC}">
              <c16:uniqueId val="{00000005-A49A-43C2-A61D-E2D75F8B28B0}"/>
            </c:ext>
          </c:extLst>
        </c:ser>
        <c:dLbls>
          <c:showLegendKey val="0"/>
          <c:showVal val="0"/>
          <c:showCatName val="0"/>
          <c:showSerName val="0"/>
          <c:showPercent val="0"/>
          <c:showBubbleSize val="0"/>
        </c:dLbls>
        <c:smooth val="0"/>
        <c:axId val="313628304"/>
        <c:axId val="313628696"/>
      </c:lineChart>
      <c:catAx>
        <c:axId val="313628304"/>
        <c:scaling>
          <c:orientation val="minMax"/>
        </c:scaling>
        <c:delete val="0"/>
        <c:axPos val="b"/>
        <c:numFmt formatCode="General" sourceLinked="1"/>
        <c:majorTickMark val="out"/>
        <c:minorTickMark val="none"/>
        <c:tickLblPos val="nextTo"/>
        <c:crossAx val="313628696"/>
        <c:crosses val="autoZero"/>
        <c:auto val="1"/>
        <c:lblAlgn val="ctr"/>
        <c:lblOffset val="100"/>
        <c:noMultiLvlLbl val="0"/>
      </c:catAx>
      <c:valAx>
        <c:axId val="313628696"/>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3628304"/>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'CO 95% 10 min'!$B$9</c:f>
              <c:strCache>
                <c:ptCount val="1"/>
                <c:pt idx="0">
                  <c:v>95%ile 10-min avg CO ELV</c:v>
                </c:pt>
              </c:strCache>
            </c:strRef>
          </c:tx>
          <c:spPr>
            <a:ln>
              <a:prstDash val="dash"/>
            </a:ln>
          </c:spPr>
          <c:marker>
            <c:symbol val="none"/>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min'!$B$10:$B$21</c:f>
              <c:numCache>
                <c:formatCode>General</c:formatCode>
                <c:ptCount val="12"/>
                <c:pt idx="0">
                  <c:v>150</c:v>
                </c:pt>
                <c:pt idx="1">
                  <c:v>150</c:v>
                </c:pt>
                <c:pt idx="2">
                  <c:v>150</c:v>
                </c:pt>
                <c:pt idx="3">
                  <c:v>150</c:v>
                </c:pt>
                <c:pt idx="4">
                  <c:v>150</c:v>
                </c:pt>
                <c:pt idx="5">
                  <c:v>150</c:v>
                </c:pt>
                <c:pt idx="6">
                  <c:v>150</c:v>
                </c:pt>
                <c:pt idx="7">
                  <c:v>150</c:v>
                </c:pt>
                <c:pt idx="8">
                  <c:v>150</c:v>
                </c:pt>
                <c:pt idx="9">
                  <c:v>150</c:v>
                </c:pt>
                <c:pt idx="10">
                  <c:v>150</c:v>
                </c:pt>
                <c:pt idx="11">
                  <c:v>150</c:v>
                </c:pt>
              </c:numCache>
            </c:numRef>
          </c:val>
          <c:smooth val="0"/>
          <c:extLst>
            <c:ext xmlns:c16="http://schemas.microsoft.com/office/drawing/2014/chart" uri="{C3380CC4-5D6E-409C-BE32-E72D297353CC}">
              <c16:uniqueId val="{00000000-9B29-4869-8D9E-3E39E3B46BDD}"/>
            </c:ext>
          </c:extLst>
        </c:ser>
        <c:ser>
          <c:idx val="1"/>
          <c:order val="1"/>
          <c:tx>
            <c:strRef>
              <c:f>'CO 95% 10 min'!$C$9</c:f>
              <c:strCache>
                <c:ptCount val="1"/>
                <c:pt idx="0">
                  <c:v>Highest daily 95%ile 10-min average</c:v>
                </c:pt>
              </c:strCache>
            </c:strRef>
          </c:tx>
          <c:spPr>
            <a:ln w="15875"/>
          </c:spPr>
          <c:marker>
            <c:symbol val="none"/>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min'!$C$10:$C$21</c:f>
              <c:numCache>
                <c:formatCode>General</c:formatCode>
                <c:ptCount val="12"/>
                <c:pt idx="0">
                  <c:v>23</c:v>
                </c:pt>
                <c:pt idx="1">
                  <c:v>31</c:v>
                </c:pt>
                <c:pt idx="2">
                  <c:v>43</c:v>
                </c:pt>
                <c:pt idx="3">
                  <c:v>73</c:v>
                </c:pt>
                <c:pt idx="4">
                  <c:v>24</c:v>
                </c:pt>
                <c:pt idx="5">
                  <c:v>19</c:v>
                </c:pt>
                <c:pt idx="6">
                  <c:v>28</c:v>
                </c:pt>
                <c:pt idx="7">
                  <c:v>58</c:v>
                </c:pt>
                <c:pt idx="8">
                  <c:v>69</c:v>
                </c:pt>
                <c:pt idx="9">
                  <c:v>50</c:v>
                </c:pt>
                <c:pt idx="10">
                  <c:v>68</c:v>
                </c:pt>
                <c:pt idx="11">
                  <c:v>27</c:v>
                </c:pt>
              </c:numCache>
            </c:numRef>
          </c:val>
          <c:smooth val="0"/>
          <c:extLst>
            <c:ext xmlns:c16="http://schemas.microsoft.com/office/drawing/2014/chart" uri="{C3380CC4-5D6E-409C-BE32-E72D297353CC}">
              <c16:uniqueId val="{00000001-9B29-4869-8D9E-3E39E3B46BDD}"/>
            </c:ext>
          </c:extLst>
        </c:ser>
        <c:ser>
          <c:idx val="2"/>
          <c:order val="2"/>
          <c:tx>
            <c:strRef>
              <c:f>'CO 95% 10 min'!$E$9</c:f>
              <c:strCache>
                <c:ptCount val="1"/>
                <c:pt idx="0">
                  <c:v>Highest 10-min average</c:v>
                </c:pt>
              </c:strCache>
            </c:strRef>
          </c:tx>
          <c:spPr>
            <a:ln>
              <a:noFill/>
            </a:ln>
          </c:spPr>
          <c:marker>
            <c:symbol val="square"/>
            <c:size val="5"/>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min'!$E$10:$E$21</c:f>
              <c:numCache>
                <c:formatCode>General</c:formatCode>
                <c:ptCount val="12"/>
                <c:pt idx="0">
                  <c:v>526</c:v>
                </c:pt>
                <c:pt idx="1">
                  <c:v>1595</c:v>
                </c:pt>
                <c:pt idx="2">
                  <c:v>423</c:v>
                </c:pt>
                <c:pt idx="3">
                  <c:v>193</c:v>
                </c:pt>
                <c:pt idx="4">
                  <c:v>300</c:v>
                </c:pt>
                <c:pt idx="5">
                  <c:v>491</c:v>
                </c:pt>
                <c:pt idx="6">
                  <c:v>328</c:v>
                </c:pt>
                <c:pt idx="7">
                  <c:v>451</c:v>
                </c:pt>
                <c:pt idx="8">
                  <c:v>306</c:v>
                </c:pt>
                <c:pt idx="9">
                  <c:v>338</c:v>
                </c:pt>
                <c:pt idx="10">
                  <c:v>589</c:v>
                </c:pt>
                <c:pt idx="11">
                  <c:v>921</c:v>
                </c:pt>
              </c:numCache>
            </c:numRef>
          </c:val>
          <c:smooth val="0"/>
          <c:extLst>
            <c:ext xmlns:c16="http://schemas.microsoft.com/office/drawing/2014/chart" uri="{C3380CC4-5D6E-409C-BE32-E72D297353CC}">
              <c16:uniqueId val="{00000002-9B29-4869-8D9E-3E39E3B46BDD}"/>
            </c:ext>
          </c:extLst>
        </c:ser>
        <c:ser>
          <c:idx val="3"/>
          <c:order val="3"/>
          <c:tx>
            <c:strRef>
              <c:f>'CO 95% 10 min'!$F$9</c:f>
              <c:strCache>
                <c:ptCount val="1"/>
                <c:pt idx="0">
                  <c:v>Daily CO ELV</c:v>
                </c:pt>
              </c:strCache>
            </c:strRef>
          </c:tx>
          <c:spPr>
            <a:ln>
              <a:prstDash val="dash"/>
            </a:ln>
          </c:spPr>
          <c:marker>
            <c:symbol val="none"/>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min'!$F$10:$F$21</c:f>
              <c:numCache>
                <c:formatCode>General</c:formatCode>
                <c:ptCount val="12"/>
                <c:pt idx="0">
                  <c:v>50</c:v>
                </c:pt>
                <c:pt idx="1">
                  <c:v>50</c:v>
                </c:pt>
                <c:pt idx="2">
                  <c:v>50</c:v>
                </c:pt>
                <c:pt idx="3">
                  <c:v>50</c:v>
                </c:pt>
                <c:pt idx="4">
                  <c:v>50</c:v>
                </c:pt>
                <c:pt idx="5">
                  <c:v>50</c:v>
                </c:pt>
                <c:pt idx="6">
                  <c:v>50</c:v>
                </c:pt>
                <c:pt idx="7">
                  <c:v>50</c:v>
                </c:pt>
                <c:pt idx="8">
                  <c:v>50</c:v>
                </c:pt>
                <c:pt idx="9">
                  <c:v>50</c:v>
                </c:pt>
                <c:pt idx="10">
                  <c:v>50</c:v>
                </c:pt>
                <c:pt idx="11">
                  <c:v>50</c:v>
                </c:pt>
              </c:numCache>
            </c:numRef>
          </c:val>
          <c:smooth val="0"/>
          <c:extLst>
            <c:ext xmlns:c16="http://schemas.microsoft.com/office/drawing/2014/chart" uri="{C3380CC4-5D6E-409C-BE32-E72D297353CC}">
              <c16:uniqueId val="{00000003-9B29-4869-8D9E-3E39E3B46BDD}"/>
            </c:ext>
          </c:extLst>
        </c:ser>
        <c:ser>
          <c:idx val="4"/>
          <c:order val="4"/>
          <c:tx>
            <c:strRef>
              <c:f>'CO 95% 10 min'!$G$9</c:f>
              <c:strCache>
                <c:ptCount val="1"/>
                <c:pt idx="0">
                  <c:v>Monthly mean of  daily averages</c:v>
                </c:pt>
              </c:strCache>
            </c:strRef>
          </c:tx>
          <c:spPr>
            <a:ln w="15875">
              <a:prstDash val="dash"/>
            </a:ln>
          </c:spPr>
          <c:marker>
            <c:symbol val="none"/>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min'!$G$10:$G$21</c:f>
              <c:numCache>
                <c:formatCode>General</c:formatCode>
                <c:ptCount val="12"/>
                <c:pt idx="0">
                  <c:v>6.1850000000000005</c:v>
                </c:pt>
                <c:pt idx="1">
                  <c:v>7.4700000000000006</c:v>
                </c:pt>
                <c:pt idx="2">
                  <c:v>8.6449999999999996</c:v>
                </c:pt>
                <c:pt idx="3">
                  <c:v>9.870000000000001</c:v>
                </c:pt>
                <c:pt idx="4">
                  <c:v>9.2249999999999996</c:v>
                </c:pt>
                <c:pt idx="5">
                  <c:v>9.1199999999999992</c:v>
                </c:pt>
                <c:pt idx="6">
                  <c:v>9.4550000000000001</c:v>
                </c:pt>
                <c:pt idx="7">
                  <c:v>13.685</c:v>
                </c:pt>
                <c:pt idx="8">
                  <c:v>15.005000000000001</c:v>
                </c:pt>
                <c:pt idx="9">
                  <c:v>11.77</c:v>
                </c:pt>
                <c:pt idx="10">
                  <c:v>12.895</c:v>
                </c:pt>
                <c:pt idx="11">
                  <c:v>10.45</c:v>
                </c:pt>
              </c:numCache>
            </c:numRef>
          </c:val>
          <c:smooth val="0"/>
          <c:extLst>
            <c:ext xmlns:c16="http://schemas.microsoft.com/office/drawing/2014/chart" uri="{C3380CC4-5D6E-409C-BE32-E72D297353CC}">
              <c16:uniqueId val="{00000004-9B29-4869-8D9E-3E39E3B46BDD}"/>
            </c:ext>
          </c:extLst>
        </c:ser>
        <c:ser>
          <c:idx val="5"/>
          <c:order val="5"/>
          <c:tx>
            <c:strRef>
              <c:f>'CO 95% 10 min'!$H$9</c:f>
              <c:strCache>
                <c:ptCount val="1"/>
                <c:pt idx="0">
                  <c:v>Highest daily average</c:v>
                </c:pt>
              </c:strCache>
            </c:strRef>
          </c:tx>
          <c:spPr>
            <a:ln w="12700">
              <a:noFill/>
              <a:prstDash val="solid"/>
            </a:ln>
          </c:spPr>
          <c:marker>
            <c:symbol val="triangle"/>
            <c:size val="5"/>
          </c:marker>
          <c:cat>
            <c:strRef>
              <c:f>'CO 95% 10 min'!$A$10:$A$21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'CO 95% 10 min'!$H$10:$H$21</c:f>
              <c:numCache>
                <c:formatCode>General</c:formatCode>
                <c:ptCount val="12"/>
                <c:pt idx="0">
                  <c:v>7.65</c:v>
                </c:pt>
                <c:pt idx="1">
                  <c:v>9.73</c:v>
                </c:pt>
                <c:pt idx="2">
                  <c:v>10.53</c:v>
                </c:pt>
                <c:pt idx="3">
                  <c:v>10.18</c:v>
                </c:pt>
                <c:pt idx="4">
                  <c:v>10.43</c:v>
                </c:pt>
                <c:pt idx="5">
                  <c:v>10.28</c:v>
                </c:pt>
                <c:pt idx="6">
                  <c:v>10.15</c:v>
                </c:pt>
                <c:pt idx="7">
                  <c:v>15.99</c:v>
                </c:pt>
                <c:pt idx="8">
                  <c:v>17.62</c:v>
                </c:pt>
                <c:pt idx="9">
                  <c:v>13.65</c:v>
                </c:pt>
                <c:pt idx="10">
                  <c:v>17.149999999999999</c:v>
                </c:pt>
                <c:pt idx="11">
                  <c:v>10.98</c:v>
                </c:pt>
              </c:numCache>
            </c:numRef>
          </c:val>
          <c:smooth val="0"/>
          <c:extLst>
            <c:ext xmlns:c16="http://schemas.microsoft.com/office/drawing/2014/chart" uri="{C3380CC4-5D6E-409C-BE32-E72D297353CC}">
              <c16:uniqueId val="{00000005-9B29-4869-8D9E-3E39E3B46BDD}"/>
            </c:ext>
          </c:extLst>
        </c:ser>
        <c:dLbls>
          <c:showLegendKey val="0"/>
          <c:showVal val="0"/>
          <c:showCatName val="0"/>
          <c:showSerName val="0"/>
          <c:showPercent val="0"/>
          <c:showBubbleSize val="0"/>
        </c:dLbls>
        <c:smooth val="0"/>
        <c:axId val="315944016"/>
        <c:axId val="315944408"/>
      </c:lineChart>
      <c:catAx>
        <c:axId val="315944016"/>
        <c:scaling>
          <c:orientation val="minMax"/>
        </c:scaling>
        <c:delete val="0"/>
        <c:axPos val="b"/>
        <c:numFmt formatCode="General" sourceLinked="1"/>
        <c:majorTickMark val="out"/>
        <c:minorTickMark val="none"/>
        <c:tickLblPos val="nextTo"/>
        <c:crossAx val="315944408"/>
        <c:crosses val="autoZero"/>
        <c:auto val="1"/>
        <c:lblAlgn val="ctr"/>
        <c:lblOffset val="100"/>
        <c:noMultiLvlLbl val="0"/>
      </c:catAx>
      <c:valAx>
        <c:axId val="315944408"/>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5944016"/>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636820305210924"/>
          <c:y val="2.5362318840579712E-2"/>
          <c:w val="0.7236317969478907"/>
          <c:h val="0.67391304347826086"/>
        </c:manualLayout>
      </c:layout>
      <c:lineChart>
        <c:grouping val="standard"/>
        <c:varyColors val="0"/>
        <c:ser>
          <c:idx val="0"/>
          <c:order val="0"/>
          <c:tx>
            <c:strRef>
              <c:f>'NH3'!$B$6</c:f>
              <c:strCache>
                <c:ptCount val="1"/>
                <c:pt idx="0">
                  <c:v>1/2 hourly NH3 ELV</c:v>
                </c:pt>
              </c:strCache>
            </c:strRef>
          </c:tx>
          <c:spPr>
            <a:ln>
              <a:prstDash val="dash"/>
            </a:ln>
          </c:spPr>
          <c:marker>
            <c:symbol val="none"/>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'NH3'!$B$7:$B$18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37CD-4268-A2FE-82F32BF9F807}"/>
            </c:ext>
          </c:extLst>
        </c:ser>
        <c:ser>
          <c:idx val="1"/>
          <c:order val="1"/>
          <c:tx>
            <c:strRef>
              <c:f>'NH3'!$C$6</c:f>
              <c:strCache>
                <c:ptCount val="1"/>
                <c:pt idx="0">
                  <c:v>Monthly mean of half-hourly averages</c:v>
                </c:pt>
              </c:strCache>
            </c:strRef>
          </c:tx>
          <c:spPr>
            <a:ln w="15875"/>
          </c:spPr>
          <c:marker>
            <c:symbol val="none"/>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'NH3'!$C$7:$C$18</c:f>
              <c:numCache>
                <c:formatCode>General</c:formatCode>
                <c:ptCount val="12"/>
                <c:pt idx="0">
                  <c:v>0</c:v>
                </c:pt>
                <c:pt idx="1">
                  <c:v>0</c:v>
                </c:pt>
                <c:pt idx="2">
                  <c:v>0</c:v>
                </c:pt>
                <c:pt idx="3">
                  <c:v>0.5</c:v>
                </c:pt>
                <c:pt idx="4">
                  <c:v>0.5</c:v>
                </c:pt>
                <c:pt idx="5">
                  <c:v>0.5</c:v>
                </c:pt>
                <c:pt idx="6">
                  <c:v>0.5</c:v>
                </c:pt>
                <c:pt idx="7">
                  <c:v>0.5</c:v>
                </c:pt>
                <c:pt idx="8">
                  <c:v>0.5</c:v>
                </c:pt>
                <c:pt idx="9">
                  <c:v>0.5</c:v>
                </c:pt>
                <c:pt idx="10">
                  <c:v>0.5</c:v>
                </c:pt>
                <c:pt idx="11">
                  <c:v>0.5</c:v>
                </c:pt>
              </c:numCache>
            </c:numRef>
          </c:val>
          <c:smooth val="0"/>
          <c:extLst>
            <c:ext xmlns:c16="http://schemas.microsoft.com/office/drawing/2014/chart" uri="{C3380CC4-5D6E-409C-BE32-E72D297353CC}">
              <c16:uniqueId val="{00000001-37CD-4268-A2FE-82F32BF9F807}"/>
            </c:ext>
          </c:extLst>
        </c:ser>
        <c:ser>
          <c:idx val="2"/>
          <c:order val="2"/>
          <c:tx>
            <c:strRef>
              <c:f>'NH3'!$D$6</c:f>
              <c:strCache>
                <c:ptCount val="1"/>
                <c:pt idx="0">
                  <c:v>Highest half- hourly average</c:v>
                </c:pt>
              </c:strCache>
            </c:strRef>
          </c:tx>
          <c:spPr>
            <a:ln>
              <a:noFill/>
            </a:ln>
          </c:spPr>
          <c:marker>
            <c:symbol val="square"/>
            <c:size val="5"/>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'NH3'!$D$7:$D$18</c:f>
              <c:numCache>
                <c:formatCode>General</c:formatCode>
                <c:ptCount val="12"/>
                <c:pt idx="0">
                  <c:v>4</c:v>
                </c:pt>
                <c:pt idx="1">
                  <c:v>1</c:v>
                </c:pt>
                <c:pt idx="2">
                  <c:v>7</c:v>
                </c:pt>
                <c:pt idx="3">
                  <c:v>2</c:v>
                </c:pt>
                <c:pt idx="4">
                  <c:v>13</c:v>
                </c:pt>
                <c:pt idx="5">
                  <c:v>1</c:v>
                </c:pt>
                <c:pt idx="6">
                  <c:v>1</c:v>
                </c:pt>
                <c:pt idx="7">
                  <c:v>2</c:v>
                </c:pt>
                <c:pt idx="8">
                  <c:v>1</c:v>
                </c:pt>
                <c:pt idx="9">
                  <c:v>1</c:v>
                </c:pt>
                <c:pt idx="10">
                  <c:v>2</c:v>
                </c:pt>
                <c:pt idx="11">
                  <c:v>5</c:v>
                </c:pt>
              </c:numCache>
            </c:numRef>
          </c:val>
          <c:smooth val="0"/>
          <c:extLst>
            <c:ext xmlns:c16="http://schemas.microsoft.com/office/drawing/2014/chart" uri="{C3380CC4-5D6E-409C-BE32-E72D297353CC}">
              <c16:uniqueId val="{00000002-37CD-4268-A2FE-82F32BF9F807}"/>
            </c:ext>
          </c:extLst>
        </c:ser>
        <c:ser>
          <c:idx val="3"/>
          <c:order val="3"/>
          <c:tx>
            <c:strRef>
              <c:f>'NH3'!$E$6</c:f>
              <c:strCache>
                <c:ptCount val="1"/>
                <c:pt idx="0">
                  <c:v>Daily NH3 ELV</c:v>
                </c:pt>
              </c:strCache>
            </c:strRef>
          </c:tx>
          <c:spPr>
            <a:ln>
              <a:prstDash val="dash"/>
            </a:ln>
          </c:spPr>
          <c:marker>
            <c:symbol val="none"/>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'NH3'!$E$7:$E$18</c:f>
              <c:numCache>
                <c:formatCode>General</c:formatCode>
                <c:ptCount val="12"/>
                <c:pt idx="0">
                  <c:v>15</c:v>
                </c:pt>
                <c:pt idx="1">
                  <c:v>15</c:v>
                </c:pt>
                <c:pt idx="2">
                  <c:v>15</c:v>
                </c:pt>
                <c:pt idx="3">
                  <c:v>15</c:v>
                </c:pt>
                <c:pt idx="4">
                  <c:v>15</c:v>
                </c:pt>
                <c:pt idx="5">
                  <c:v>15</c:v>
                </c:pt>
                <c:pt idx="6">
                  <c:v>15</c:v>
                </c:pt>
                <c:pt idx="7">
                  <c:v>15</c:v>
                </c:pt>
                <c:pt idx="8">
                  <c:v>15</c:v>
                </c:pt>
                <c:pt idx="9">
                  <c:v>15</c:v>
                </c:pt>
                <c:pt idx="10">
                  <c:v>15</c:v>
                </c:pt>
                <c:pt idx="11">
                  <c:v>15</c:v>
                </c:pt>
              </c:numCache>
            </c:numRef>
          </c:val>
          <c:smooth val="0"/>
          <c:extLst>
            <c:ext xmlns:c16="http://schemas.microsoft.com/office/drawing/2014/chart" uri="{C3380CC4-5D6E-409C-BE32-E72D297353CC}">
              <c16:uniqueId val="{00000003-37CD-4268-A2FE-82F32BF9F807}"/>
            </c:ext>
          </c:extLst>
        </c:ser>
        <c:ser>
          <c:idx val="4"/>
          <c:order val="4"/>
          <c:tx>
            <c:strRef>
              <c:f>'NH3'!$F$6</c:f>
              <c:strCache>
                <c:ptCount val="1"/>
                <c:pt idx="0">
                  <c:v>Monthly mean of  daily averages</c:v>
                </c:pt>
              </c:strCache>
            </c:strRef>
          </c:tx>
          <c:spPr>
            <a:ln w="15875">
              <a:prstDash val="dash"/>
            </a:ln>
          </c:spPr>
          <c:marker>
            <c:symbol val="none"/>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'NH3'!$F$7:$F$18</c:f>
              <c:numCache>
                <c:formatCode>General</c:formatCode>
                <c:ptCount val="12"/>
                <c:pt idx="0">
                  <c:v>0.2</c:v>
                </c:pt>
                <c:pt idx="1">
                  <c:v>0.17499999999999999</c:v>
                </c:pt>
                <c:pt idx="2">
                  <c:v>0.45499999999999996</c:v>
                </c:pt>
                <c:pt idx="3">
                  <c:v>0.60499999999999998</c:v>
                </c:pt>
                <c:pt idx="4">
                  <c:v>0.52500000000000002</c:v>
                </c:pt>
                <c:pt idx="5">
                  <c:v>0.48</c:v>
                </c:pt>
                <c:pt idx="6">
                  <c:v>0.47</c:v>
                </c:pt>
                <c:pt idx="7">
                  <c:v>0.49</c:v>
                </c:pt>
                <c:pt idx="8">
                  <c:v>0.53</c:v>
                </c:pt>
                <c:pt idx="9">
                  <c:v>0.45999999999999996</c:v>
                </c:pt>
                <c:pt idx="10">
                  <c:v>0.47499999999999998</c:v>
                </c:pt>
                <c:pt idx="11">
                  <c:v>0.53500000000000003</c:v>
                </c:pt>
              </c:numCache>
            </c:numRef>
          </c:val>
          <c:smooth val="0"/>
          <c:extLst>
            <c:ext xmlns:c16="http://schemas.microsoft.com/office/drawing/2014/chart" uri="{C3380CC4-5D6E-409C-BE32-E72D297353CC}">
              <c16:uniqueId val="{00000004-37CD-4268-A2FE-82F32BF9F807}"/>
            </c:ext>
          </c:extLst>
        </c:ser>
        <c:ser>
          <c:idx val="5"/>
          <c:order val="5"/>
          <c:tx>
            <c:strRef>
              <c:f>'NH3'!$G$6</c:f>
              <c:strCache>
                <c:ptCount val="1"/>
                <c:pt idx="0">
                  <c:v>Highest daily average</c:v>
                </c:pt>
              </c:strCache>
            </c:strRef>
          </c:tx>
          <c:spPr>
            <a:ln w="12700">
              <a:noFill/>
              <a:prstDash val="solid"/>
            </a:ln>
          </c:spPr>
          <c:marker>
            <c:symbol val="triangle"/>
            <c:size val="5"/>
          </c:marker>
          <c:cat>
            <c:strRef>
              <c:f>'NH3'!$A$7:$A$18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'NH3'!$G$7:$G$18</c:f>
              <c:numCache>
                <c:formatCode>General</c:formatCode>
                <c:ptCount val="12"/>
                <c:pt idx="0">
                  <c:v>0.46</c:v>
                </c:pt>
                <c:pt idx="1">
                  <c:v>0.36</c:v>
                </c:pt>
                <c:pt idx="2">
                  <c:v>3.98</c:v>
                </c:pt>
                <c:pt idx="3">
                  <c:v>1.06</c:v>
                </c:pt>
                <c:pt idx="4">
                  <c:v>2.2000000000000002</c:v>
                </c:pt>
                <c:pt idx="5">
                  <c:v>0.77</c:v>
                </c:pt>
                <c:pt idx="6">
                  <c:v>0.7</c:v>
                </c:pt>
                <c:pt idx="7">
                  <c:v>0.77</c:v>
                </c:pt>
                <c:pt idx="8">
                  <c:v>0.87</c:v>
                </c:pt>
                <c:pt idx="9">
                  <c:v>0.65</c:v>
                </c:pt>
                <c:pt idx="10">
                  <c:v>0.66</c:v>
                </c:pt>
                <c:pt idx="11">
                  <c:v>1.66</c:v>
                </c:pt>
              </c:numCache>
            </c:numRef>
          </c:val>
          <c:smooth val="0"/>
          <c:extLst>
            <c:ext xmlns:c16="http://schemas.microsoft.com/office/drawing/2014/chart" uri="{C3380CC4-5D6E-409C-BE32-E72D297353CC}">
              <c16:uniqueId val="{00000005-37CD-4268-A2FE-82F32BF9F807}"/>
            </c:ext>
          </c:extLst>
        </c:ser>
        <c:dLbls>
          <c:showLegendKey val="0"/>
          <c:showVal val="0"/>
          <c:showCatName val="0"/>
          <c:showSerName val="0"/>
          <c:showPercent val="0"/>
          <c:showBubbleSize val="0"/>
        </c:dLbls>
        <c:smooth val="0"/>
        <c:axId val="313627912"/>
        <c:axId val="315945584"/>
      </c:lineChart>
      <c:catAx>
        <c:axId val="313627912"/>
        <c:scaling>
          <c:orientation val="minMax"/>
        </c:scaling>
        <c:delete val="0"/>
        <c:axPos val="b"/>
        <c:numFmt formatCode="General" sourceLinked="1"/>
        <c:majorTickMark val="out"/>
        <c:minorTickMark val="none"/>
        <c:tickLblPos val="nextTo"/>
        <c:crossAx val="315945584"/>
        <c:crosses val="autoZero"/>
        <c:auto val="1"/>
        <c:lblAlgn val="ctr"/>
        <c:lblOffset val="100"/>
        <c:noMultiLvlLbl val="0"/>
      </c:catAx>
      <c:valAx>
        <c:axId val="315945584"/>
        <c:scaling>
          <c:orientation val="minMax"/>
        </c:scaling>
        <c:delete val="0"/>
        <c:axPos val="l"/>
        <c:majorGridlines/>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r>
                  <a:rPr lang="en-GB" sz="1100" b="1" i="0" baseline="0">
                    <a:effectLst/>
                  </a:rPr>
                  <a:t>Concentration mg/Nm</a:t>
                </a:r>
                <a:r>
                  <a:rPr lang="en-GB" sz="1100" b="1" i="0" baseline="30000">
                    <a:effectLst/>
                  </a:rPr>
                  <a:t>3</a:t>
                </a:r>
                <a:endParaRPr lang="en-GB"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mn-lt"/>
                    <a:ea typeface="+mn-ea"/>
                    <a:cs typeface="+mn-cs"/>
                  </a:defRPr>
                </a:pPr>
                <a:endParaRPr lang="en-GB" sz="1100"/>
              </a:p>
            </c:rich>
          </c:tx>
          <c:overlay val="0"/>
        </c:title>
        <c:numFmt formatCode="General" sourceLinked="1"/>
        <c:majorTickMark val="out"/>
        <c:minorTickMark val="none"/>
        <c:tickLblPos val="nextTo"/>
        <c:crossAx val="313627912"/>
        <c:crosses val="autoZero"/>
        <c:crossBetween val="between"/>
      </c:valAx>
      <c:dTable>
        <c:showHorzBorder val="1"/>
        <c:showVertBorder val="1"/>
        <c:showOutline val="1"/>
        <c:showKeys val="1"/>
      </c:dTable>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447675</xdr:colOff>
          <xdr:row>8</xdr:row>
          <xdr:rowOff>114300</xdr:rowOff>
        </xdr:from>
        <xdr:to>
          <xdr:col>15</xdr:col>
          <xdr:colOff>295275</xdr:colOff>
          <xdr:row>11</xdr:row>
          <xdr:rowOff>28575</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200" b="1" i="0" u="none" strike="noStrike" baseline="0">
                  <a:solidFill>
                    <a:srgbClr val="000000"/>
                  </a:solidFill>
                  <a:latin typeface="Arial"/>
                  <a:cs typeface="Arial"/>
                </a:rPr>
                <a:t>Print Report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447675</xdr:colOff>
          <xdr:row>5</xdr:row>
          <xdr:rowOff>104775</xdr:rowOff>
        </xdr:from>
        <xdr:to>
          <xdr:col>15</xdr:col>
          <xdr:colOff>295275</xdr:colOff>
          <xdr:row>8</xdr:row>
          <xdr:rowOff>0</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200" b="1" i="0" u="none" strike="noStrike" baseline="0">
                  <a:solidFill>
                    <a:srgbClr val="000000"/>
                  </a:solidFill>
                  <a:latin typeface="Arial"/>
                  <a:cs typeface="Arial"/>
                </a:rPr>
                <a:t>Print as PDF</a:t>
              </a:r>
            </a:p>
          </xdr:txBody>
        </xdr:sp>
        <xdr:clientData fPrintsWithSheet="0"/>
      </xdr:twoCellAnchor>
    </mc:Choice>
    <mc:Fallback/>
  </mc:AlternateContent>
  <xdr:twoCellAnchor editAs="oneCell">
    <xdr:from>
      <xdr:col>3</xdr:col>
      <xdr:colOff>66675</xdr:colOff>
      <xdr:row>0</xdr:row>
      <xdr:rowOff>161925</xdr:rowOff>
    </xdr:from>
    <xdr:to>
      <xdr:col>7</xdr:col>
      <xdr:colOff>114300</xdr:colOff>
      <xdr:row>7</xdr:row>
      <xdr:rowOff>19050</xdr:rowOff>
    </xdr:to>
    <xdr:pic>
      <xdr:nvPicPr>
        <xdr:cNvPr id="2" name="Picture 1">
          <a:extLst>
            <a:ext uri="{FF2B5EF4-FFF2-40B4-BE49-F238E27FC236}">
              <a16:creationId xmlns:a16="http://schemas.microsoft.com/office/drawing/2014/main" id="{302421E4-1073-2709-CBA3-10B72FD4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161925"/>
          <a:ext cx="2562225"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47625</xdr:colOff>
      <xdr:row>7</xdr:row>
      <xdr:rowOff>9525</xdr:rowOff>
    </xdr:from>
    <xdr:to>
      <xdr:col>8</xdr:col>
      <xdr:colOff>619125</xdr:colOff>
      <xdr:row>24</xdr:row>
      <xdr:rowOff>47625</xdr:rowOff>
    </xdr:to>
    <xdr:pic>
      <xdr:nvPicPr>
        <xdr:cNvPr id="3" name="Picture 2">
          <a:extLst>
            <a:ext uri="{FF2B5EF4-FFF2-40B4-BE49-F238E27FC236}">
              <a16:creationId xmlns:a16="http://schemas.microsoft.com/office/drawing/2014/main" id="{3525A6DF-F099-7B4B-CE71-B9D9C54B4A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1362075"/>
          <a:ext cx="5314950" cy="329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390525</xdr:colOff>
          <xdr:row>20</xdr:row>
          <xdr:rowOff>85725</xdr:rowOff>
        </xdr:from>
        <xdr:to>
          <xdr:col>5</xdr:col>
          <xdr:colOff>1304925</xdr:colOff>
          <xdr:row>21</xdr:row>
          <xdr:rowOff>352425</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0A00-000001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7</xdr:col>
      <xdr:colOff>9525</xdr:colOff>
      <xdr:row>49</xdr:row>
      <xdr:rowOff>9525</xdr:rowOff>
    </xdr:to>
    <xdr:pic>
      <xdr:nvPicPr>
        <xdr:cNvPr id="3" name="Picture 2">
          <a:extLst>
            <a:ext uri="{FF2B5EF4-FFF2-40B4-BE49-F238E27FC236}">
              <a16:creationId xmlns:a16="http://schemas.microsoft.com/office/drawing/2014/main" id="{A3FA9116-B26A-F430-38BD-F4A8BAD97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57775"/>
          <a:ext cx="7600950" cy="537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22</xdr:row>
      <xdr:rowOff>0</xdr:rowOff>
    </xdr:from>
    <xdr:to>
      <xdr:col>8</xdr:col>
      <xdr:colOff>9525</xdr:colOff>
      <xdr:row>49</xdr:row>
      <xdr:rowOff>76200</xdr:rowOff>
    </xdr:to>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19</xdr:row>
      <xdr:rowOff>0</xdr:rowOff>
    </xdr:from>
    <xdr:to>
      <xdr:col>7</xdr:col>
      <xdr:colOff>9525</xdr:colOff>
      <xdr:row>46</xdr:row>
      <xdr:rowOff>76200</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ee.leonards@enfinium.co.uk"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P53"/>
  <sheetViews>
    <sheetView tabSelected="1" workbookViewId="0">
      <selection activeCell="E55" sqref="E55"/>
    </sheetView>
  </sheetViews>
  <sheetFormatPr defaultColWidth="9.42578125" defaultRowHeight="15" x14ac:dyDescent="0.2"/>
  <cols>
    <col min="1" max="1" width="9.42578125" style="2" customWidth="1"/>
    <col min="2" max="2" width="14.5703125" style="2" bestFit="1" customWidth="1"/>
    <col min="3" max="9" width="9.42578125" style="2"/>
    <col min="10" max="10" width="11.5703125" style="2" customWidth="1"/>
    <col min="11" max="14" width="9.42578125" style="2"/>
    <col min="15" max="15" width="9.42578125" style="2" customWidth="1"/>
    <col min="16" max="16384" width="9.42578125" style="2"/>
  </cols>
  <sheetData>
    <row r="1" spans="1:16" x14ac:dyDescent="0.2">
      <c r="B1" s="63"/>
      <c r="C1" s="63"/>
      <c r="D1" s="274" t="s">
        <v>0</v>
      </c>
      <c r="E1" s="274"/>
      <c r="F1" s="274"/>
      <c r="G1" s="274"/>
      <c r="H1" s="63"/>
      <c r="I1" s="63"/>
      <c r="J1" s="63"/>
      <c r="K1" s="63"/>
      <c r="L1" s="63"/>
      <c r="M1" s="63"/>
      <c r="N1" s="63"/>
      <c r="O1" s="63"/>
      <c r="P1" s="63"/>
    </row>
    <row r="2" spans="1:16" ht="15.75" x14ac:dyDescent="0.25">
      <c r="B2" s="63"/>
      <c r="C2" s="63"/>
      <c r="D2" s="274"/>
      <c r="E2" s="274"/>
      <c r="F2" s="274"/>
      <c r="G2" s="274"/>
      <c r="H2" s="63"/>
      <c r="I2" s="63"/>
      <c r="J2" s="63"/>
      <c r="K2" s="63"/>
      <c r="L2" s="63"/>
      <c r="M2" s="63"/>
      <c r="N2" s="1" t="s">
        <v>449</v>
      </c>
      <c r="O2" s="63"/>
      <c r="P2" s="127"/>
    </row>
    <row r="3" spans="1:16" ht="15.75" x14ac:dyDescent="0.25">
      <c r="B3"/>
      <c r="C3" s="63"/>
      <c r="D3" s="274"/>
      <c r="E3" s="274"/>
      <c r="F3" s="274"/>
      <c r="G3" s="274"/>
      <c r="H3" s="63"/>
      <c r="I3" s="63"/>
      <c r="J3" s="63"/>
      <c r="K3" s="63"/>
      <c r="L3" s="63"/>
      <c r="M3" s="63"/>
      <c r="N3" s="127"/>
      <c r="O3" s="63"/>
      <c r="P3" s="63"/>
    </row>
    <row r="4" spans="1:16" x14ac:dyDescent="0.2">
      <c r="B4" s="63"/>
      <c r="C4" s="63"/>
      <c r="D4" s="274"/>
      <c r="E4" s="274"/>
      <c r="F4" s="274"/>
      <c r="G4" s="274"/>
      <c r="H4" s="63"/>
      <c r="I4" s="63"/>
      <c r="J4" s="63"/>
      <c r="K4" s="63"/>
      <c r="L4" s="63"/>
      <c r="M4" s="63"/>
      <c r="N4" s="63" t="s">
        <v>1</v>
      </c>
      <c r="O4" s="63"/>
      <c r="P4" s="63"/>
    </row>
    <row r="5" spans="1:16" x14ac:dyDescent="0.2">
      <c r="B5" s="63"/>
      <c r="C5" s="63"/>
      <c r="D5" s="274"/>
      <c r="E5" s="274"/>
      <c r="F5" s="274"/>
      <c r="G5" s="274"/>
      <c r="H5" s="63"/>
      <c r="I5" s="63"/>
      <c r="J5" s="63"/>
      <c r="K5" s="63"/>
      <c r="L5" s="63"/>
      <c r="M5" s="63"/>
      <c r="N5" s="63"/>
      <c r="O5" s="63"/>
      <c r="P5" s="63"/>
    </row>
    <row r="6" spans="1:16" x14ac:dyDescent="0.2">
      <c r="B6" s="63"/>
      <c r="C6" s="63"/>
      <c r="D6" s="274"/>
      <c r="E6" s="274"/>
      <c r="F6" s="274"/>
      <c r="G6" s="274"/>
      <c r="H6" s="63"/>
      <c r="I6" s="63"/>
      <c r="J6" s="63"/>
      <c r="K6" s="63"/>
      <c r="L6" s="63"/>
      <c r="M6" s="63"/>
      <c r="N6" s="63"/>
      <c r="O6" s="63"/>
      <c r="P6" s="63"/>
    </row>
    <row r="8" spans="1:16" ht="15.75" customHeight="1" x14ac:dyDescent="0.2">
      <c r="B8" s="274" t="s">
        <v>2</v>
      </c>
      <c r="C8" s="274"/>
      <c r="D8" s="274"/>
      <c r="E8" s="274"/>
      <c r="F8" s="274"/>
      <c r="G8" s="274"/>
      <c r="H8" s="274"/>
      <c r="I8" s="274"/>
      <c r="J8" s="63"/>
      <c r="K8" s="63"/>
      <c r="L8" s="63"/>
      <c r="M8" s="63"/>
      <c r="N8" s="49"/>
      <c r="O8" s="63"/>
      <c r="P8" s="63"/>
    </row>
    <row r="9" spans="1:16" x14ac:dyDescent="0.2">
      <c r="B9" s="274"/>
      <c r="C9" s="274"/>
      <c r="D9" s="274"/>
      <c r="E9" s="274"/>
      <c r="F9" s="274"/>
      <c r="G9" s="274"/>
      <c r="H9" s="274"/>
      <c r="I9" s="274"/>
      <c r="J9" s="63"/>
      <c r="K9" s="63"/>
      <c r="L9" s="63"/>
      <c r="M9" s="63"/>
      <c r="N9" s="63"/>
      <c r="O9" s="63"/>
      <c r="P9" s="63"/>
    </row>
    <row r="10" spans="1:16" x14ac:dyDescent="0.2">
      <c r="B10" s="274"/>
      <c r="C10" s="274"/>
      <c r="D10" s="274"/>
      <c r="E10" s="274"/>
      <c r="F10" s="274"/>
      <c r="G10" s="274"/>
      <c r="H10" s="274"/>
      <c r="I10" s="274"/>
      <c r="J10" s="63"/>
      <c r="K10" s="63"/>
      <c r="L10" s="63"/>
      <c r="M10" s="63"/>
      <c r="N10" s="63"/>
      <c r="O10" s="63"/>
      <c r="P10" s="63"/>
    </row>
    <row r="11" spans="1:16" x14ac:dyDescent="0.2">
      <c r="B11" s="274"/>
      <c r="C11" s="274"/>
      <c r="D11" s="274"/>
      <c r="E11" s="274"/>
      <c r="F11" s="274"/>
      <c r="G11" s="274"/>
      <c r="H11" s="274"/>
      <c r="I11" s="274"/>
      <c r="J11" s="63"/>
      <c r="K11" s="63"/>
      <c r="L11" s="63"/>
      <c r="M11" s="63"/>
      <c r="N11" s="63"/>
      <c r="O11" s="63"/>
      <c r="P11" s="63"/>
    </row>
    <row r="12" spans="1:16" x14ac:dyDescent="0.2">
      <c r="B12" s="274"/>
      <c r="C12" s="274"/>
      <c r="D12" s="274"/>
      <c r="E12" s="274"/>
      <c r="F12" s="274"/>
      <c r="G12" s="274"/>
      <c r="H12" s="274"/>
      <c r="I12" s="274"/>
      <c r="J12" s="63"/>
      <c r="K12" s="63"/>
      <c r="L12" s="63"/>
      <c r="M12" s="63"/>
      <c r="N12" s="63"/>
      <c r="O12" s="63"/>
      <c r="P12" s="63"/>
    </row>
    <row r="13" spans="1:16" x14ac:dyDescent="0.2">
      <c r="B13" s="274"/>
      <c r="C13" s="274"/>
      <c r="D13" s="274"/>
      <c r="E13" s="274"/>
      <c r="F13" s="274"/>
      <c r="G13" s="274"/>
      <c r="H13" s="274"/>
      <c r="I13" s="274"/>
      <c r="J13" s="63"/>
      <c r="K13" s="63"/>
      <c r="L13" s="63"/>
      <c r="M13" s="63"/>
      <c r="N13" s="53" t="s">
        <v>3</v>
      </c>
      <c r="O13" s="51"/>
      <c r="P13" s="51"/>
    </row>
    <row r="14" spans="1:16" ht="15.6" customHeight="1" x14ac:dyDescent="0.2">
      <c r="B14" s="274"/>
      <c r="C14" s="274"/>
      <c r="D14" s="274"/>
      <c r="E14" s="274"/>
      <c r="F14" s="274"/>
      <c r="G14" s="274"/>
      <c r="H14" s="274"/>
      <c r="I14" s="274"/>
      <c r="J14" s="63"/>
      <c r="K14" s="63"/>
      <c r="L14" s="63"/>
      <c r="M14" s="63"/>
      <c r="N14" s="272" t="s">
        <v>4</v>
      </c>
      <c r="O14" s="272"/>
      <c r="P14" s="272"/>
    </row>
    <row r="15" spans="1:16" ht="15.75" x14ac:dyDescent="0.25">
      <c r="A15"/>
      <c r="B15" s="274"/>
      <c r="C15" s="274"/>
      <c r="D15" s="274"/>
      <c r="E15" s="274"/>
      <c r="F15" s="274"/>
      <c r="G15" s="274"/>
      <c r="H15" s="274"/>
      <c r="I15" s="274"/>
      <c r="J15" s="63"/>
      <c r="K15" s="63"/>
      <c r="L15" s="63"/>
      <c r="M15" s="63"/>
      <c r="N15" s="272"/>
      <c r="O15" s="272"/>
      <c r="P15" s="272"/>
    </row>
    <row r="16" spans="1:16" x14ac:dyDescent="0.2">
      <c r="B16" s="274"/>
      <c r="C16" s="274"/>
      <c r="D16" s="274"/>
      <c r="E16" s="274"/>
      <c r="F16" s="274"/>
      <c r="G16" s="274"/>
      <c r="H16" s="274"/>
      <c r="I16" s="274"/>
      <c r="J16" s="63"/>
      <c r="K16" s="63"/>
      <c r="L16" s="63"/>
      <c r="M16" s="63"/>
      <c r="N16" s="272"/>
      <c r="O16" s="272"/>
      <c r="P16" s="272"/>
    </row>
    <row r="17" spans="2:16" x14ac:dyDescent="0.2">
      <c r="B17" s="274"/>
      <c r="C17" s="274"/>
      <c r="D17" s="274"/>
      <c r="E17" s="274"/>
      <c r="F17" s="274"/>
      <c r="G17" s="274"/>
      <c r="H17" s="274"/>
      <c r="I17" s="274"/>
      <c r="J17" s="63"/>
      <c r="K17" s="63"/>
      <c r="L17" s="63"/>
      <c r="M17" s="63"/>
      <c r="N17" s="272"/>
      <c r="O17" s="272"/>
      <c r="P17" s="272"/>
    </row>
    <row r="18" spans="2:16" x14ac:dyDescent="0.2">
      <c r="B18" s="274"/>
      <c r="C18" s="274"/>
      <c r="D18" s="274"/>
      <c r="E18" s="274"/>
      <c r="F18" s="274"/>
      <c r="G18" s="274"/>
      <c r="H18" s="274"/>
      <c r="I18" s="274"/>
      <c r="J18" s="63"/>
      <c r="K18" s="63"/>
      <c r="L18" s="63"/>
      <c r="M18" s="63"/>
      <c r="N18" s="272"/>
      <c r="O18" s="272"/>
      <c r="P18" s="272"/>
    </row>
    <row r="19" spans="2:16" x14ac:dyDescent="0.2">
      <c r="B19" s="274"/>
      <c r="C19" s="274"/>
      <c r="D19" s="274"/>
      <c r="E19" s="274"/>
      <c r="F19" s="274"/>
      <c r="G19" s="274"/>
      <c r="H19" s="274"/>
      <c r="I19" s="274"/>
      <c r="J19" s="63"/>
      <c r="K19" s="63"/>
      <c r="L19" s="63"/>
      <c r="M19" s="63"/>
      <c r="N19" s="272"/>
      <c r="O19" s="272"/>
      <c r="P19" s="272"/>
    </row>
    <row r="20" spans="2:16" x14ac:dyDescent="0.2">
      <c r="B20" s="274"/>
      <c r="C20" s="274"/>
      <c r="D20" s="274"/>
      <c r="E20" s="274"/>
      <c r="F20" s="274"/>
      <c r="G20" s="274"/>
      <c r="H20" s="274"/>
      <c r="I20" s="274"/>
      <c r="J20" s="63"/>
      <c r="K20" s="63"/>
      <c r="L20" s="63"/>
      <c r="M20" s="63"/>
      <c r="N20" s="63"/>
      <c r="O20" s="63"/>
      <c r="P20" s="63"/>
    </row>
    <row r="21" spans="2:16" x14ac:dyDescent="0.2">
      <c r="B21" s="274"/>
      <c r="C21" s="274"/>
      <c r="D21" s="274"/>
      <c r="E21" s="274"/>
      <c r="F21" s="274"/>
      <c r="G21" s="274"/>
      <c r="H21" s="274"/>
      <c r="I21" s="274"/>
      <c r="J21" s="63"/>
      <c r="K21" s="63"/>
      <c r="L21" s="63"/>
      <c r="M21" s="63"/>
      <c r="N21" s="63"/>
      <c r="O21" s="63"/>
      <c r="P21" s="63"/>
    </row>
    <row r="22" spans="2:16" x14ac:dyDescent="0.2">
      <c r="B22" s="274"/>
      <c r="C22" s="274"/>
      <c r="D22" s="274"/>
      <c r="E22" s="274"/>
      <c r="F22" s="274"/>
      <c r="G22" s="274"/>
      <c r="H22" s="274"/>
      <c r="I22" s="274"/>
      <c r="J22" s="63"/>
      <c r="K22" s="63"/>
      <c r="L22" s="63"/>
      <c r="M22" s="63"/>
      <c r="N22" s="63"/>
      <c r="O22" s="63"/>
      <c r="P22" s="63"/>
    </row>
    <row r="23" spans="2:16" x14ac:dyDescent="0.2">
      <c r="B23" s="274"/>
      <c r="C23" s="274"/>
      <c r="D23" s="274"/>
      <c r="E23" s="274"/>
      <c r="F23" s="274"/>
      <c r="G23" s="274"/>
      <c r="H23" s="274"/>
      <c r="I23" s="274"/>
      <c r="J23" s="63"/>
      <c r="K23" s="63"/>
      <c r="L23" s="63"/>
      <c r="M23" s="63"/>
      <c r="N23" s="63"/>
      <c r="O23" s="63"/>
      <c r="P23" s="63"/>
    </row>
    <row r="24" spans="2:16" x14ac:dyDescent="0.2">
      <c r="B24" s="274"/>
      <c r="C24" s="274"/>
      <c r="D24" s="274"/>
      <c r="E24" s="274"/>
      <c r="F24" s="274"/>
      <c r="G24" s="274"/>
      <c r="H24" s="274"/>
      <c r="I24" s="274"/>
      <c r="J24" s="63"/>
      <c r="K24" s="63"/>
      <c r="L24" s="63"/>
      <c r="M24" s="63"/>
      <c r="N24" s="63"/>
      <c r="O24" s="63"/>
      <c r="P24" s="63"/>
    </row>
    <row r="29" spans="2:16" ht="18" x14ac:dyDescent="0.25">
      <c r="B29" s="273" t="s">
        <v>469</v>
      </c>
      <c r="C29" s="273"/>
      <c r="D29" s="273"/>
      <c r="E29" s="273"/>
      <c r="F29" s="273"/>
      <c r="G29" s="273"/>
      <c r="H29" s="273"/>
      <c r="I29" s="273"/>
      <c r="J29" s="63"/>
      <c r="K29" s="63"/>
      <c r="L29" s="63"/>
      <c r="M29" s="63"/>
      <c r="N29" s="63"/>
      <c r="O29" s="63"/>
      <c r="P29" s="63"/>
    </row>
    <row r="30" spans="2:16" ht="18" x14ac:dyDescent="0.25">
      <c r="B30" s="63"/>
      <c r="C30" s="7"/>
      <c r="D30" s="8"/>
      <c r="E30" s="8"/>
      <c r="F30" s="8"/>
      <c r="G30" s="8"/>
      <c r="H30" s="8"/>
      <c r="I30" s="8"/>
      <c r="J30" s="63"/>
      <c r="K30" s="63"/>
      <c r="L30" s="63"/>
      <c r="M30" s="63"/>
      <c r="N30" s="63"/>
      <c r="O30" s="63"/>
      <c r="P30" s="63"/>
    </row>
    <row r="31" spans="2:16" ht="18" x14ac:dyDescent="0.25">
      <c r="B31" s="273" t="s">
        <v>470</v>
      </c>
      <c r="C31" s="273"/>
      <c r="D31" s="273"/>
      <c r="E31" s="273"/>
      <c r="F31" s="273"/>
      <c r="G31" s="273"/>
      <c r="H31" s="273"/>
      <c r="I31" s="273"/>
      <c r="J31" s="63"/>
      <c r="K31" s="63"/>
      <c r="L31" s="63"/>
      <c r="M31" s="63"/>
      <c r="N31" s="63"/>
      <c r="O31" s="63"/>
      <c r="P31" s="63"/>
    </row>
    <row r="32" spans="2:16" ht="18" x14ac:dyDescent="0.25">
      <c r="B32" s="63"/>
      <c r="C32" s="7"/>
      <c r="D32" s="8"/>
      <c r="E32" s="8"/>
      <c r="F32" s="8"/>
      <c r="G32" s="8"/>
      <c r="H32" s="8"/>
      <c r="I32" s="8"/>
      <c r="J32" s="63"/>
      <c r="K32" s="63"/>
      <c r="L32" s="63"/>
      <c r="M32" s="63"/>
      <c r="N32" s="63"/>
      <c r="O32" s="63"/>
      <c r="P32" s="63"/>
    </row>
    <row r="33" spans="2:13" ht="18" x14ac:dyDescent="0.25">
      <c r="B33" s="273" t="s">
        <v>471</v>
      </c>
      <c r="C33" s="273"/>
      <c r="D33" s="273"/>
      <c r="E33" s="273"/>
      <c r="F33" s="273"/>
      <c r="G33" s="273"/>
      <c r="H33" s="273"/>
      <c r="I33" s="273"/>
    </row>
    <row r="34" spans="2:13" ht="18" x14ac:dyDescent="0.25">
      <c r="B34" s="63"/>
      <c r="C34" s="7"/>
      <c r="D34" s="8"/>
      <c r="E34" s="8"/>
      <c r="F34" s="8"/>
      <c r="G34" s="8"/>
      <c r="H34" s="8"/>
      <c r="I34" s="8"/>
    </row>
    <row r="35" spans="2:13" ht="18" x14ac:dyDescent="0.25">
      <c r="B35" s="273"/>
      <c r="C35" s="273"/>
      <c r="D35" s="273"/>
      <c r="E35" s="273"/>
      <c r="F35" s="273"/>
      <c r="G35" s="273"/>
      <c r="H35" s="273"/>
      <c r="I35" s="273"/>
    </row>
    <row r="37" spans="2:13" ht="18" x14ac:dyDescent="0.25">
      <c r="B37" s="273" t="s">
        <v>472</v>
      </c>
      <c r="C37" s="273"/>
      <c r="D37" s="273"/>
      <c r="E37" s="273"/>
      <c r="F37" s="273"/>
      <c r="G37" s="273"/>
      <c r="H37" s="273"/>
      <c r="I37" s="273"/>
    </row>
    <row r="39" spans="2:13" x14ac:dyDescent="0.2">
      <c r="B39" s="63" t="s">
        <v>5</v>
      </c>
      <c r="C39" s="128">
        <v>2024</v>
      </c>
      <c r="D39" s="63"/>
      <c r="E39" s="63"/>
      <c r="F39" s="63"/>
      <c r="G39" s="63"/>
      <c r="H39" s="63"/>
      <c r="I39" s="63"/>
    </row>
    <row r="40" spans="2:13" ht="14.25" customHeight="1" x14ac:dyDescent="0.2">
      <c r="B40" s="63"/>
      <c r="C40" s="63"/>
      <c r="D40" s="63"/>
      <c r="E40" s="63"/>
      <c r="F40" s="63"/>
      <c r="G40" s="63"/>
      <c r="H40" s="63"/>
      <c r="I40" s="63"/>
    </row>
    <row r="41" spans="2:13" x14ac:dyDescent="0.2">
      <c r="B41" s="129" t="s">
        <v>6</v>
      </c>
      <c r="C41" s="275" t="s">
        <v>473</v>
      </c>
      <c r="D41" s="275"/>
      <c r="E41" s="275"/>
      <c r="F41" s="275"/>
      <c r="G41" s="275"/>
      <c r="H41" s="275"/>
      <c r="I41" s="275"/>
    </row>
    <row r="42" spans="2:13" x14ac:dyDescent="0.2">
      <c r="B42" s="129"/>
      <c r="C42" s="63"/>
      <c r="D42" s="63"/>
      <c r="E42" s="63"/>
      <c r="F42" s="63"/>
      <c r="G42" s="63"/>
      <c r="H42" s="63"/>
      <c r="I42" s="63"/>
    </row>
    <row r="43" spans="2:13" x14ac:dyDescent="0.2">
      <c r="B43" s="129" t="s">
        <v>7</v>
      </c>
      <c r="C43" s="277" t="s">
        <v>479</v>
      </c>
      <c r="D43" s="277"/>
      <c r="E43" s="277"/>
      <c r="F43" s="63"/>
      <c r="G43" s="63"/>
      <c r="H43" s="63"/>
      <c r="I43" s="63"/>
    </row>
    <row r="44" spans="2:13" x14ac:dyDescent="0.2">
      <c r="B44" s="129"/>
      <c r="C44" s="63"/>
      <c r="D44" s="63"/>
      <c r="E44" s="63"/>
      <c r="F44" s="63"/>
      <c r="G44" s="63"/>
      <c r="H44" s="63"/>
      <c r="I44" s="63"/>
    </row>
    <row r="45" spans="2:13" ht="15.75" x14ac:dyDescent="0.25">
      <c r="B45" s="129" t="s">
        <v>8</v>
      </c>
      <c r="C45" s="278" t="s">
        <v>478</v>
      </c>
      <c r="D45" s="277"/>
      <c r="E45" s="277"/>
      <c r="F45" s="63"/>
      <c r="G45" s="63"/>
      <c r="H45" s="63"/>
      <c r="I45" s="63"/>
      <c r="M45" s="222"/>
    </row>
    <row r="46" spans="2:13" x14ac:dyDescent="0.2">
      <c r="B46" s="129"/>
      <c r="C46" s="63"/>
      <c r="D46" s="63"/>
      <c r="E46" s="63"/>
      <c r="F46" s="63"/>
      <c r="G46" s="63"/>
      <c r="H46" s="63"/>
      <c r="I46" s="63"/>
    </row>
    <row r="47" spans="2:13" x14ac:dyDescent="0.2">
      <c r="B47" s="129" t="s">
        <v>9</v>
      </c>
      <c r="C47" s="277" t="s">
        <v>475</v>
      </c>
      <c r="D47" s="277"/>
      <c r="E47" s="63"/>
      <c r="F47" s="63" t="s">
        <v>10</v>
      </c>
      <c r="G47" s="275" t="s">
        <v>474</v>
      </c>
      <c r="H47" s="275"/>
      <c r="I47" s="275"/>
    </row>
    <row r="48" spans="2:13" x14ac:dyDescent="0.2">
      <c r="B48" s="129"/>
      <c r="C48" s="63"/>
      <c r="D48" s="63"/>
      <c r="E48" s="63"/>
      <c r="F48" s="63"/>
      <c r="G48" s="63"/>
      <c r="H48" s="63"/>
      <c r="I48" s="63"/>
    </row>
    <row r="49" spans="2:9" x14ac:dyDescent="0.2">
      <c r="B49" s="129" t="s">
        <v>11</v>
      </c>
      <c r="C49" s="275" t="s">
        <v>476</v>
      </c>
      <c r="D49" s="275"/>
      <c r="E49" s="63"/>
      <c r="F49" s="63" t="s">
        <v>10</v>
      </c>
      <c r="G49" s="275" t="s">
        <v>477</v>
      </c>
      <c r="H49" s="275"/>
      <c r="I49" s="275"/>
    </row>
    <row r="50" spans="2:9" x14ac:dyDescent="0.2">
      <c r="B50" s="129"/>
      <c r="C50" s="63"/>
      <c r="D50" s="63"/>
      <c r="E50" s="63"/>
      <c r="F50" s="63"/>
      <c r="G50" s="63"/>
      <c r="H50" s="63"/>
      <c r="I50" s="63"/>
    </row>
    <row r="51" spans="2:9" x14ac:dyDescent="0.2">
      <c r="B51" s="129" t="s">
        <v>12</v>
      </c>
      <c r="C51" s="128">
        <v>1</v>
      </c>
      <c r="D51" s="63"/>
      <c r="E51" s="63"/>
      <c r="F51" s="63"/>
      <c r="G51" s="63"/>
      <c r="H51" s="63"/>
      <c r="I51" s="63"/>
    </row>
    <row r="52" spans="2:9" x14ac:dyDescent="0.2">
      <c r="B52" s="129"/>
      <c r="C52" s="63"/>
      <c r="D52" s="63"/>
      <c r="E52" s="63"/>
      <c r="F52" s="63"/>
      <c r="G52" s="63"/>
      <c r="H52" s="63"/>
      <c r="I52" s="63"/>
    </row>
    <row r="53" spans="2:9" x14ac:dyDescent="0.2">
      <c r="B53" s="129" t="s">
        <v>13</v>
      </c>
      <c r="C53" s="276">
        <v>45687</v>
      </c>
      <c r="D53" s="277"/>
      <c r="E53" s="63"/>
      <c r="F53" s="63"/>
      <c r="G53" s="63"/>
      <c r="H53" s="63"/>
      <c r="I53" s="63"/>
    </row>
  </sheetData>
  <mergeCells count="16">
    <mergeCell ref="C49:D49"/>
    <mergeCell ref="G49:I49"/>
    <mergeCell ref="C53:D53"/>
    <mergeCell ref="B37:I37"/>
    <mergeCell ref="C41:I41"/>
    <mergeCell ref="C43:E43"/>
    <mergeCell ref="C45:E45"/>
    <mergeCell ref="C47:D47"/>
    <mergeCell ref="G47:I47"/>
    <mergeCell ref="N14:P19"/>
    <mergeCell ref="B35:I35"/>
    <mergeCell ref="D1:G6"/>
    <mergeCell ref="B8:I24"/>
    <mergeCell ref="B29:I29"/>
    <mergeCell ref="B31:I31"/>
    <mergeCell ref="B33:I33"/>
  </mergeCells>
  <hyperlinks>
    <hyperlink ref="C45" r:id="rId1" xr:uid="{E129C1EA-E39B-4EEB-8CFE-A8DCAB5A5917}"/>
  </hyperlinks>
  <pageMargins left="1.0899999999999999" right="0.7" top="0.75" bottom="0.75" header="0.3" footer="0.3"/>
  <pageSetup scale="80" orientation="portrait" r:id="rId2"/>
  <headerFooter differentFirst="1"/>
  <drawing r:id="rId3"/>
  <legacyDrawing r:id="rId4"/>
  <mc:AlternateContent xmlns:mc="http://schemas.openxmlformats.org/markup-compatibility/2006">
    <mc:Choice Requires="x14">
      <controls>
        <mc:AlternateContent xmlns:mc="http://schemas.openxmlformats.org/markup-compatibility/2006">
          <mc:Choice Requires="x14">
            <control shapeId="9217" r:id="rId5" name="Button 1">
              <controlPr defaultSize="0" print="0" autoFill="0" autoPict="0" macro="[0]!PrintAllSheets">
                <anchor moveWithCells="1" sizeWithCells="1">
                  <from>
                    <xdr:col>12</xdr:col>
                    <xdr:colOff>447675</xdr:colOff>
                    <xdr:row>8</xdr:row>
                    <xdr:rowOff>114300</xdr:rowOff>
                  </from>
                  <to>
                    <xdr:col>15</xdr:col>
                    <xdr:colOff>295275</xdr:colOff>
                    <xdr:row>11</xdr:row>
                    <xdr:rowOff>28575</xdr:rowOff>
                  </to>
                </anchor>
              </controlPr>
            </control>
          </mc:Choice>
        </mc:AlternateContent>
        <mc:AlternateContent xmlns:mc="http://schemas.openxmlformats.org/markup-compatibility/2006">
          <mc:Choice Requires="x14">
            <control shapeId="9218" r:id="rId6" name="Button 2">
              <controlPr defaultSize="0" print="0" autoFill="0" autoPict="0" macro="[0]!PrintAllSheetsToPDF">
                <anchor moveWithCells="1" sizeWithCells="1">
                  <from>
                    <xdr:col>12</xdr:col>
                    <xdr:colOff>447675</xdr:colOff>
                    <xdr:row>5</xdr:row>
                    <xdr:rowOff>104775</xdr:rowOff>
                  </from>
                  <to>
                    <xdr:col>15</xdr:col>
                    <xdr:colOff>295275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1"/>
  </sheetPr>
  <dimension ref="A1:N66"/>
  <sheetViews>
    <sheetView topLeftCell="A48" workbookViewId="0">
      <selection activeCell="A5" sqref="A5:I18"/>
    </sheetView>
  </sheetViews>
  <sheetFormatPr defaultColWidth="9.42578125" defaultRowHeight="15" x14ac:dyDescent="0.2"/>
  <cols>
    <col min="1" max="1" width="9.42578125" style="2" customWidth="1"/>
    <col min="2" max="2" width="14.5703125" style="2" bestFit="1" customWidth="1"/>
    <col min="3" max="9" width="9.42578125" style="2"/>
    <col min="10" max="10" width="11.5703125" style="2" customWidth="1"/>
    <col min="11" max="16384" width="9.42578125" style="2"/>
  </cols>
  <sheetData>
    <row r="1" spans="1:14" x14ac:dyDescent="0.2">
      <c r="A1" s="63" t="str">
        <f>+'Cover Page'!$B$29</f>
        <v>Annual Performance Report 2024</v>
      </c>
      <c r="B1" s="63"/>
      <c r="C1" s="63"/>
      <c r="D1" s="63"/>
      <c r="E1" s="63" t="str">
        <f>+'Cover Page'!$B$33</f>
        <v>Enfinium Ferrybridge 1 Limited</v>
      </c>
      <c r="F1" s="63"/>
      <c r="G1" s="63"/>
      <c r="H1" s="63"/>
      <c r="I1" s="63"/>
      <c r="J1" s="63"/>
      <c r="K1" s="63"/>
      <c r="L1" s="63"/>
      <c r="M1" s="63"/>
      <c r="N1" s="63"/>
    </row>
    <row r="3" spans="1:14" ht="15.75" x14ac:dyDescent="0.25">
      <c r="A3" s="33" t="s">
        <v>45</v>
      </c>
      <c r="B3" s="135"/>
      <c r="C3" s="135"/>
      <c r="D3" s="135"/>
      <c r="E3" s="135"/>
      <c r="F3" s="135"/>
      <c r="G3" s="135"/>
      <c r="H3" s="135"/>
      <c r="I3" s="136"/>
      <c r="J3" s="63"/>
      <c r="K3" s="59" t="s">
        <v>3</v>
      </c>
      <c r="L3" s="63"/>
      <c r="M3" s="63"/>
      <c r="N3" s="63"/>
    </row>
    <row r="4" spans="1:14" x14ac:dyDescent="0.2">
      <c r="A4" s="137"/>
      <c r="B4" s="138"/>
      <c r="C4" s="138"/>
      <c r="D4" s="138"/>
      <c r="E4" s="138"/>
      <c r="F4" s="138"/>
      <c r="G4" s="138"/>
      <c r="H4" s="138"/>
      <c r="I4" s="139"/>
      <c r="J4" s="63"/>
      <c r="K4" s="63"/>
      <c r="L4" s="63"/>
      <c r="M4" s="63"/>
      <c r="N4" s="63"/>
    </row>
    <row r="5" spans="1:14" ht="15.75" customHeight="1" x14ac:dyDescent="0.2">
      <c r="A5" s="279" t="s">
        <v>480</v>
      </c>
      <c r="B5" s="280"/>
      <c r="C5" s="280"/>
      <c r="D5" s="280"/>
      <c r="E5" s="280"/>
      <c r="F5" s="280"/>
      <c r="G5" s="280"/>
      <c r="H5" s="280"/>
      <c r="I5" s="281"/>
      <c r="J5" s="63"/>
      <c r="K5" s="296" t="s">
        <v>452</v>
      </c>
      <c r="L5" s="296"/>
      <c r="M5" s="296"/>
      <c r="N5" s="296"/>
    </row>
    <row r="6" spans="1:14" x14ac:dyDescent="0.2">
      <c r="A6" s="282"/>
      <c r="B6" s="283"/>
      <c r="C6" s="283"/>
      <c r="D6" s="283"/>
      <c r="E6" s="283"/>
      <c r="F6" s="283"/>
      <c r="G6" s="283"/>
      <c r="H6" s="283"/>
      <c r="I6" s="284"/>
      <c r="J6" s="63"/>
      <c r="K6" s="296"/>
      <c r="L6" s="296"/>
      <c r="M6" s="296"/>
      <c r="N6" s="296"/>
    </row>
    <row r="7" spans="1:14" x14ac:dyDescent="0.2">
      <c r="A7" s="282"/>
      <c r="B7" s="283"/>
      <c r="C7" s="283"/>
      <c r="D7" s="283"/>
      <c r="E7" s="283"/>
      <c r="F7" s="283"/>
      <c r="G7" s="283"/>
      <c r="H7" s="283"/>
      <c r="I7" s="284"/>
      <c r="J7" s="63"/>
      <c r="K7" s="296"/>
      <c r="L7" s="296"/>
      <c r="M7" s="296"/>
      <c r="N7" s="296"/>
    </row>
    <row r="8" spans="1:14" ht="15.75" customHeight="1" x14ac:dyDescent="0.2">
      <c r="A8" s="282"/>
      <c r="B8" s="283"/>
      <c r="C8" s="283"/>
      <c r="D8" s="283"/>
      <c r="E8" s="283"/>
      <c r="F8" s="283"/>
      <c r="G8" s="283"/>
      <c r="H8" s="283"/>
      <c r="I8" s="284"/>
      <c r="J8" s="63"/>
      <c r="K8" s="296"/>
      <c r="L8" s="296"/>
      <c r="M8" s="296"/>
      <c r="N8" s="296"/>
    </row>
    <row r="9" spans="1:14" x14ac:dyDescent="0.2">
      <c r="A9" s="282"/>
      <c r="B9" s="283"/>
      <c r="C9" s="283"/>
      <c r="D9" s="283"/>
      <c r="E9" s="283"/>
      <c r="F9" s="283"/>
      <c r="G9" s="283"/>
      <c r="H9" s="283"/>
      <c r="I9" s="284"/>
      <c r="J9" s="63"/>
      <c r="K9" s="296"/>
      <c r="L9" s="296"/>
      <c r="M9" s="296"/>
      <c r="N9" s="296"/>
    </row>
    <row r="10" spans="1:14" x14ac:dyDescent="0.2">
      <c r="A10" s="282"/>
      <c r="B10" s="283"/>
      <c r="C10" s="283"/>
      <c r="D10" s="283"/>
      <c r="E10" s="283"/>
      <c r="F10" s="283"/>
      <c r="G10" s="283"/>
      <c r="H10" s="283"/>
      <c r="I10" s="284"/>
      <c r="J10" s="63"/>
      <c r="K10" s="296"/>
      <c r="L10" s="296"/>
      <c r="M10" s="296"/>
      <c r="N10" s="296"/>
    </row>
    <row r="11" spans="1:14" x14ac:dyDescent="0.2">
      <c r="A11" s="282"/>
      <c r="B11" s="283"/>
      <c r="C11" s="283"/>
      <c r="D11" s="283"/>
      <c r="E11" s="283"/>
      <c r="F11" s="283"/>
      <c r="G11" s="283"/>
      <c r="H11" s="283"/>
      <c r="I11" s="284"/>
      <c r="J11" s="63"/>
      <c r="K11" s="296"/>
      <c r="L11" s="296"/>
      <c r="M11" s="296"/>
      <c r="N11" s="296"/>
    </row>
    <row r="12" spans="1:14" x14ac:dyDescent="0.2">
      <c r="A12" s="282"/>
      <c r="B12" s="283"/>
      <c r="C12" s="283"/>
      <c r="D12" s="283"/>
      <c r="E12" s="283"/>
      <c r="F12" s="283"/>
      <c r="G12" s="283"/>
      <c r="H12" s="283"/>
      <c r="I12" s="284"/>
      <c r="J12" s="63"/>
      <c r="K12" s="296"/>
      <c r="L12" s="296"/>
      <c r="M12" s="296"/>
      <c r="N12" s="296"/>
    </row>
    <row r="13" spans="1:14" x14ac:dyDescent="0.2">
      <c r="A13" s="282"/>
      <c r="B13" s="283"/>
      <c r="C13" s="283"/>
      <c r="D13" s="283"/>
      <c r="E13" s="283"/>
      <c r="F13" s="283"/>
      <c r="G13" s="283"/>
      <c r="H13" s="283"/>
      <c r="I13" s="284"/>
      <c r="J13" s="63"/>
      <c r="K13" s="296"/>
      <c r="L13" s="296"/>
      <c r="M13" s="296"/>
      <c r="N13" s="296"/>
    </row>
    <row r="14" spans="1:14" x14ac:dyDescent="0.2">
      <c r="A14" s="282"/>
      <c r="B14" s="283"/>
      <c r="C14" s="283"/>
      <c r="D14" s="283"/>
      <c r="E14" s="283"/>
      <c r="F14" s="283"/>
      <c r="G14" s="283"/>
      <c r="H14" s="283"/>
      <c r="I14" s="284"/>
      <c r="J14" s="63"/>
      <c r="K14" s="296"/>
      <c r="L14" s="296"/>
      <c r="M14" s="296"/>
      <c r="N14" s="296"/>
    </row>
    <row r="15" spans="1:14" x14ac:dyDescent="0.2">
      <c r="A15" s="282"/>
      <c r="B15" s="283"/>
      <c r="C15" s="283"/>
      <c r="D15" s="283"/>
      <c r="E15" s="283"/>
      <c r="F15" s="283"/>
      <c r="G15" s="283"/>
      <c r="H15" s="283"/>
      <c r="I15" s="284"/>
      <c r="J15" s="63"/>
      <c r="K15" s="63"/>
      <c r="L15" s="63"/>
      <c r="M15" s="63"/>
      <c r="N15" s="63"/>
    </row>
    <row r="16" spans="1:14" x14ac:dyDescent="0.2">
      <c r="A16" s="282"/>
      <c r="B16" s="283"/>
      <c r="C16" s="283"/>
      <c r="D16" s="283"/>
      <c r="E16" s="283"/>
      <c r="F16" s="283"/>
      <c r="G16" s="283"/>
      <c r="H16" s="283"/>
      <c r="I16" s="284"/>
      <c r="J16" s="63"/>
      <c r="K16" s="63"/>
      <c r="L16" s="63"/>
      <c r="M16" s="63"/>
      <c r="N16" s="63"/>
    </row>
    <row r="17" spans="1:14" x14ac:dyDescent="0.2">
      <c r="A17" s="282"/>
      <c r="B17" s="283"/>
      <c r="C17" s="283"/>
      <c r="D17" s="283"/>
      <c r="E17" s="283"/>
      <c r="F17" s="283"/>
      <c r="G17" s="283"/>
      <c r="H17" s="283"/>
      <c r="I17" s="284"/>
      <c r="J17" s="63"/>
      <c r="K17" s="63"/>
      <c r="L17" s="63"/>
      <c r="M17" s="63"/>
      <c r="N17" s="63"/>
    </row>
    <row r="18" spans="1:14" x14ac:dyDescent="0.2">
      <c r="A18" s="285"/>
      <c r="B18" s="286"/>
      <c r="C18" s="286"/>
      <c r="D18" s="286"/>
      <c r="E18" s="286"/>
      <c r="F18" s="286"/>
      <c r="G18" s="286"/>
      <c r="H18" s="286"/>
      <c r="I18" s="287"/>
      <c r="J18" s="63"/>
      <c r="K18" s="63"/>
      <c r="L18" s="63"/>
      <c r="M18" s="63"/>
      <c r="N18" s="63"/>
    </row>
    <row r="20" spans="1:14" ht="15.75" x14ac:dyDescent="0.25">
      <c r="A20" s="33" t="s">
        <v>46</v>
      </c>
      <c r="B20" s="135"/>
      <c r="C20" s="135"/>
      <c r="D20" s="135"/>
      <c r="E20" s="135"/>
      <c r="F20" s="135"/>
      <c r="G20" s="135"/>
      <c r="H20" s="135"/>
      <c r="I20" s="136"/>
      <c r="J20" s="63"/>
      <c r="K20" s="63"/>
      <c r="L20" s="63"/>
      <c r="M20" s="63"/>
      <c r="N20" s="63"/>
    </row>
    <row r="21" spans="1:14" x14ac:dyDescent="0.2">
      <c r="A21" s="137"/>
      <c r="B21" s="138"/>
      <c r="C21" s="138"/>
      <c r="D21" s="138"/>
      <c r="E21" s="138"/>
      <c r="F21" s="138"/>
      <c r="G21" s="138"/>
      <c r="H21" s="138"/>
      <c r="I21" s="139"/>
      <c r="J21" s="63"/>
      <c r="K21" s="63"/>
      <c r="L21" s="63"/>
      <c r="M21" s="63"/>
      <c r="N21" s="63"/>
    </row>
    <row r="22" spans="1:14" x14ac:dyDescent="0.2">
      <c r="A22" s="279" t="s">
        <v>481</v>
      </c>
      <c r="B22" s="288"/>
      <c r="C22" s="288"/>
      <c r="D22" s="288"/>
      <c r="E22" s="288"/>
      <c r="F22" s="288"/>
      <c r="G22" s="288"/>
      <c r="H22" s="288"/>
      <c r="I22" s="289"/>
      <c r="J22" s="63"/>
      <c r="K22" s="296" t="s">
        <v>453</v>
      </c>
      <c r="L22" s="296"/>
      <c r="M22" s="296"/>
      <c r="N22" s="296"/>
    </row>
    <row r="23" spans="1:14" x14ac:dyDescent="0.2">
      <c r="A23" s="290"/>
      <c r="B23" s="291"/>
      <c r="C23" s="291"/>
      <c r="D23" s="291"/>
      <c r="E23" s="291"/>
      <c r="F23" s="291"/>
      <c r="G23" s="291"/>
      <c r="H23" s="291"/>
      <c r="I23" s="292"/>
      <c r="J23" s="63"/>
      <c r="K23" s="296"/>
      <c r="L23" s="296"/>
      <c r="M23" s="296"/>
      <c r="N23" s="296"/>
    </row>
    <row r="24" spans="1:14" x14ac:dyDescent="0.2">
      <c r="A24" s="290"/>
      <c r="B24" s="291"/>
      <c r="C24" s="291"/>
      <c r="D24" s="291"/>
      <c r="E24" s="291"/>
      <c r="F24" s="291"/>
      <c r="G24" s="291"/>
      <c r="H24" s="291"/>
      <c r="I24" s="292"/>
      <c r="J24" s="63"/>
      <c r="K24" s="296"/>
      <c r="L24" s="296"/>
      <c r="M24" s="296"/>
      <c r="N24" s="296"/>
    </row>
    <row r="25" spans="1:14" x14ac:dyDescent="0.2">
      <c r="A25" s="290"/>
      <c r="B25" s="291"/>
      <c r="C25" s="291"/>
      <c r="D25" s="291"/>
      <c r="E25" s="291"/>
      <c r="F25" s="291"/>
      <c r="G25" s="291"/>
      <c r="H25" s="291"/>
      <c r="I25" s="292"/>
      <c r="J25" s="63"/>
      <c r="K25" s="296"/>
      <c r="L25" s="296"/>
      <c r="M25" s="296"/>
      <c r="N25" s="296"/>
    </row>
    <row r="26" spans="1:14" x14ac:dyDescent="0.2">
      <c r="A26" s="290"/>
      <c r="B26" s="291"/>
      <c r="C26" s="291"/>
      <c r="D26" s="291"/>
      <c r="E26" s="291"/>
      <c r="F26" s="291"/>
      <c r="G26" s="291"/>
      <c r="H26" s="291"/>
      <c r="I26" s="292"/>
      <c r="J26" s="63"/>
      <c r="K26" s="296"/>
      <c r="L26" s="296"/>
      <c r="M26" s="296"/>
      <c r="N26" s="296"/>
    </row>
    <row r="27" spans="1:14" x14ac:dyDescent="0.2">
      <c r="A27" s="290"/>
      <c r="B27" s="291"/>
      <c r="C27" s="291"/>
      <c r="D27" s="291"/>
      <c r="E27" s="291"/>
      <c r="F27" s="291"/>
      <c r="G27" s="291"/>
      <c r="H27" s="291"/>
      <c r="I27" s="292"/>
      <c r="J27" s="63"/>
      <c r="K27" s="296"/>
      <c r="L27" s="296"/>
      <c r="M27" s="296"/>
      <c r="N27" s="296"/>
    </row>
    <row r="28" spans="1:14" x14ac:dyDescent="0.2">
      <c r="A28" s="290"/>
      <c r="B28" s="291"/>
      <c r="C28" s="291"/>
      <c r="D28" s="291"/>
      <c r="E28" s="291"/>
      <c r="F28" s="291"/>
      <c r="G28" s="291"/>
      <c r="H28" s="291"/>
      <c r="I28" s="292"/>
      <c r="J28" s="63"/>
      <c r="K28" s="296"/>
      <c r="L28" s="296"/>
      <c r="M28" s="296"/>
      <c r="N28" s="296"/>
    </row>
    <row r="29" spans="1:14" x14ac:dyDescent="0.2">
      <c r="A29" s="290"/>
      <c r="B29" s="291"/>
      <c r="C29" s="291"/>
      <c r="D29" s="291"/>
      <c r="E29" s="291"/>
      <c r="F29" s="291"/>
      <c r="G29" s="291"/>
      <c r="H29" s="291"/>
      <c r="I29" s="292"/>
      <c r="J29" s="63"/>
      <c r="K29" s="296"/>
      <c r="L29" s="296"/>
      <c r="M29" s="296"/>
      <c r="N29" s="296"/>
    </row>
    <row r="30" spans="1:14" x14ac:dyDescent="0.2">
      <c r="A30" s="290"/>
      <c r="B30" s="291"/>
      <c r="C30" s="291"/>
      <c r="D30" s="291"/>
      <c r="E30" s="291"/>
      <c r="F30" s="291"/>
      <c r="G30" s="291"/>
      <c r="H30" s="291"/>
      <c r="I30" s="292"/>
      <c r="J30" s="63"/>
      <c r="K30" s="296"/>
      <c r="L30" s="296"/>
      <c r="M30" s="296"/>
      <c r="N30" s="296"/>
    </row>
    <row r="31" spans="1:14" x14ac:dyDescent="0.2">
      <c r="A31" s="290"/>
      <c r="B31" s="291"/>
      <c r="C31" s="291"/>
      <c r="D31" s="291"/>
      <c r="E31" s="291"/>
      <c r="F31" s="291"/>
      <c r="G31" s="291"/>
      <c r="H31" s="291"/>
      <c r="I31" s="292"/>
      <c r="J31" s="63"/>
      <c r="K31" s="296"/>
      <c r="L31" s="296"/>
      <c r="M31" s="296"/>
      <c r="N31" s="296"/>
    </row>
    <row r="32" spans="1:14" x14ac:dyDescent="0.2">
      <c r="A32" s="290"/>
      <c r="B32" s="291"/>
      <c r="C32" s="291"/>
      <c r="D32" s="291"/>
      <c r="E32" s="291"/>
      <c r="F32" s="291"/>
      <c r="G32" s="291"/>
      <c r="H32" s="291"/>
      <c r="I32" s="292"/>
      <c r="J32" s="63"/>
      <c r="K32" s="63"/>
      <c r="L32" s="63"/>
      <c r="M32" s="63"/>
      <c r="N32" s="63"/>
    </row>
    <row r="33" spans="1:9" x14ac:dyDescent="0.2">
      <c r="A33" s="290"/>
      <c r="B33" s="291"/>
      <c r="C33" s="291"/>
      <c r="D33" s="291"/>
      <c r="E33" s="291"/>
      <c r="F33" s="291"/>
      <c r="G33" s="291"/>
      <c r="H33" s="291"/>
      <c r="I33" s="292"/>
    </row>
    <row r="34" spans="1:9" x14ac:dyDescent="0.2">
      <c r="A34" s="290"/>
      <c r="B34" s="291"/>
      <c r="C34" s="291"/>
      <c r="D34" s="291"/>
      <c r="E34" s="291"/>
      <c r="F34" s="291"/>
      <c r="G34" s="291"/>
      <c r="H34" s="291"/>
      <c r="I34" s="292"/>
    </row>
    <row r="35" spans="1:9" x14ac:dyDescent="0.2">
      <c r="A35" s="290"/>
      <c r="B35" s="291"/>
      <c r="C35" s="291"/>
      <c r="D35" s="291"/>
      <c r="E35" s="291"/>
      <c r="F35" s="291"/>
      <c r="G35" s="291"/>
      <c r="H35" s="291"/>
      <c r="I35" s="292"/>
    </row>
    <row r="36" spans="1:9" x14ac:dyDescent="0.2">
      <c r="A36" s="290"/>
      <c r="B36" s="291"/>
      <c r="C36" s="291"/>
      <c r="D36" s="291"/>
      <c r="E36" s="291"/>
      <c r="F36" s="291"/>
      <c r="G36" s="291"/>
      <c r="H36" s="291"/>
      <c r="I36" s="292"/>
    </row>
    <row r="37" spans="1:9" x14ac:dyDescent="0.2">
      <c r="A37" s="290"/>
      <c r="B37" s="291"/>
      <c r="C37" s="291"/>
      <c r="D37" s="291"/>
      <c r="E37" s="291"/>
      <c r="F37" s="291"/>
      <c r="G37" s="291"/>
      <c r="H37" s="291"/>
      <c r="I37" s="292"/>
    </row>
    <row r="38" spans="1:9" x14ac:dyDescent="0.2">
      <c r="A38" s="290"/>
      <c r="B38" s="291"/>
      <c r="C38" s="291"/>
      <c r="D38" s="291"/>
      <c r="E38" s="291"/>
      <c r="F38" s="291"/>
      <c r="G38" s="291"/>
      <c r="H38" s="291"/>
      <c r="I38" s="292"/>
    </row>
    <row r="39" spans="1:9" x14ac:dyDescent="0.2">
      <c r="A39" s="290"/>
      <c r="B39" s="291"/>
      <c r="C39" s="291"/>
      <c r="D39" s="291"/>
      <c r="E39" s="291"/>
      <c r="F39" s="291"/>
      <c r="G39" s="291"/>
      <c r="H39" s="291"/>
      <c r="I39" s="292"/>
    </row>
    <row r="40" spans="1:9" ht="14.25" customHeight="1" x14ac:dyDescent="0.2">
      <c r="A40" s="290"/>
      <c r="B40" s="291"/>
      <c r="C40" s="291"/>
      <c r="D40" s="291"/>
      <c r="E40" s="291"/>
      <c r="F40" s="291"/>
      <c r="G40" s="291"/>
      <c r="H40" s="291"/>
      <c r="I40" s="292"/>
    </row>
    <row r="41" spans="1:9" x14ac:dyDescent="0.2">
      <c r="A41" s="290"/>
      <c r="B41" s="291"/>
      <c r="C41" s="291"/>
      <c r="D41" s="291"/>
      <c r="E41" s="291"/>
      <c r="F41" s="291"/>
      <c r="G41" s="291"/>
      <c r="H41" s="291"/>
      <c r="I41" s="292"/>
    </row>
    <row r="42" spans="1:9" x14ac:dyDescent="0.2">
      <c r="A42" s="290"/>
      <c r="B42" s="291"/>
      <c r="C42" s="291"/>
      <c r="D42" s="291"/>
      <c r="E42" s="291"/>
      <c r="F42" s="291"/>
      <c r="G42" s="291"/>
      <c r="H42" s="291"/>
      <c r="I42" s="292"/>
    </row>
    <row r="43" spans="1:9" x14ac:dyDescent="0.2">
      <c r="A43" s="290"/>
      <c r="B43" s="291"/>
      <c r="C43" s="291"/>
      <c r="D43" s="291"/>
      <c r="E43" s="291"/>
      <c r="F43" s="291"/>
      <c r="G43" s="291"/>
      <c r="H43" s="291"/>
      <c r="I43" s="292"/>
    </row>
    <row r="44" spans="1:9" x14ac:dyDescent="0.2">
      <c r="A44" s="290"/>
      <c r="B44" s="291"/>
      <c r="C44" s="291"/>
      <c r="D44" s="291"/>
      <c r="E44" s="291"/>
      <c r="F44" s="291"/>
      <c r="G44" s="291"/>
      <c r="H44" s="291"/>
      <c r="I44" s="292"/>
    </row>
    <row r="45" spans="1:9" x14ac:dyDescent="0.2">
      <c r="A45" s="290"/>
      <c r="B45" s="291"/>
      <c r="C45" s="291"/>
      <c r="D45" s="291"/>
      <c r="E45" s="291"/>
      <c r="F45" s="291"/>
      <c r="G45" s="291"/>
      <c r="H45" s="291"/>
      <c r="I45" s="292"/>
    </row>
    <row r="46" spans="1:9" x14ac:dyDescent="0.2">
      <c r="A46" s="290"/>
      <c r="B46" s="291"/>
      <c r="C46" s="291"/>
      <c r="D46" s="291"/>
      <c r="E46" s="291"/>
      <c r="F46" s="291"/>
      <c r="G46" s="291"/>
      <c r="H46" s="291"/>
      <c r="I46" s="292"/>
    </row>
    <row r="47" spans="1:9" x14ac:dyDescent="0.2">
      <c r="A47" s="290"/>
      <c r="B47" s="291"/>
      <c r="C47" s="291"/>
      <c r="D47" s="291"/>
      <c r="E47" s="291"/>
      <c r="F47" s="291"/>
      <c r="G47" s="291"/>
      <c r="H47" s="291"/>
      <c r="I47" s="292"/>
    </row>
    <row r="48" spans="1:9" x14ac:dyDescent="0.2">
      <c r="A48" s="290"/>
      <c r="B48" s="291"/>
      <c r="C48" s="291"/>
      <c r="D48" s="291"/>
      <c r="E48" s="291"/>
      <c r="F48" s="291"/>
      <c r="G48" s="291"/>
      <c r="H48" s="291"/>
      <c r="I48" s="292"/>
    </row>
    <row r="49" spans="1:9" x14ac:dyDescent="0.2">
      <c r="A49" s="290"/>
      <c r="B49" s="291"/>
      <c r="C49" s="291"/>
      <c r="D49" s="291"/>
      <c r="E49" s="291"/>
      <c r="F49" s="291"/>
      <c r="G49" s="291"/>
      <c r="H49" s="291"/>
      <c r="I49" s="292"/>
    </row>
    <row r="50" spans="1:9" x14ac:dyDescent="0.2">
      <c r="A50" s="290"/>
      <c r="B50" s="291"/>
      <c r="C50" s="291"/>
      <c r="D50" s="291"/>
      <c r="E50" s="291"/>
      <c r="F50" s="291"/>
      <c r="G50" s="291"/>
      <c r="H50" s="291"/>
      <c r="I50" s="292"/>
    </row>
    <row r="51" spans="1:9" x14ac:dyDescent="0.2">
      <c r="A51" s="290"/>
      <c r="B51" s="291"/>
      <c r="C51" s="291"/>
      <c r="D51" s="291"/>
      <c r="E51" s="291"/>
      <c r="F51" s="291"/>
      <c r="G51" s="291"/>
      <c r="H51" s="291"/>
      <c r="I51" s="292"/>
    </row>
    <row r="52" spans="1:9" x14ac:dyDescent="0.2">
      <c r="A52" s="290"/>
      <c r="B52" s="291"/>
      <c r="C52" s="291"/>
      <c r="D52" s="291"/>
      <c r="E52" s="291"/>
      <c r="F52" s="291"/>
      <c r="G52" s="291"/>
      <c r="H52" s="291"/>
      <c r="I52" s="292"/>
    </row>
    <row r="53" spans="1:9" x14ac:dyDescent="0.2">
      <c r="A53" s="290"/>
      <c r="B53" s="291"/>
      <c r="C53" s="291"/>
      <c r="D53" s="291"/>
      <c r="E53" s="291"/>
      <c r="F53" s="291"/>
      <c r="G53" s="291"/>
      <c r="H53" s="291"/>
      <c r="I53" s="292"/>
    </row>
    <row r="54" spans="1:9" x14ac:dyDescent="0.2">
      <c r="A54" s="293"/>
      <c r="B54" s="294"/>
      <c r="C54" s="294"/>
      <c r="D54" s="294"/>
      <c r="E54" s="294"/>
      <c r="F54" s="294"/>
      <c r="G54" s="294"/>
      <c r="H54" s="294"/>
      <c r="I54" s="295"/>
    </row>
    <row r="66" spans="6:6" x14ac:dyDescent="0.2">
      <c r="F66" s="3"/>
    </row>
  </sheetData>
  <mergeCells count="4">
    <mergeCell ref="A5:I18"/>
    <mergeCell ref="A22:I54"/>
    <mergeCell ref="K5:N14"/>
    <mergeCell ref="K22:N31"/>
  </mergeCells>
  <pageMargins left="0.7" right="0.7" top="0.75" bottom="0.75" header="0.3" footer="0.3"/>
  <pageSetup paperSize="9" scale="87" orientation="portrait" r:id="rId1"/>
  <headerFooter scaleWithDoc="0">
    <oddFooter>&amp;C&amp;"Arial,Regular"Page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sheetPr>
  <dimension ref="A1:O66"/>
  <sheetViews>
    <sheetView workbookViewId="0">
      <selection activeCell="K15" sqref="K15"/>
    </sheetView>
  </sheetViews>
  <sheetFormatPr defaultColWidth="9.42578125" defaultRowHeight="15" x14ac:dyDescent="0.2"/>
  <cols>
    <col min="1" max="1" width="9.42578125" style="2" customWidth="1"/>
    <col min="2" max="2" width="14.5703125" style="2" bestFit="1" customWidth="1"/>
    <col min="3" max="9" width="9.42578125" style="2"/>
    <col min="10" max="10" width="11.5703125" style="2" customWidth="1"/>
    <col min="11" max="16384" width="9.42578125" style="2"/>
  </cols>
  <sheetData>
    <row r="1" spans="1:15" x14ac:dyDescent="0.2">
      <c r="A1" s="63" t="str">
        <f>+'Cover Page'!$B$29</f>
        <v>Annual Performance Report 2024</v>
      </c>
      <c r="B1" s="63"/>
      <c r="C1" s="63"/>
      <c r="D1" s="63"/>
      <c r="E1" s="63" t="str">
        <f>+'Cover Page'!$B$33</f>
        <v>Enfinium Ferrybridge 1 Limited</v>
      </c>
      <c r="F1" s="63"/>
      <c r="G1" s="63"/>
      <c r="H1" s="63"/>
      <c r="I1" s="63"/>
      <c r="J1" s="63"/>
      <c r="K1" s="63"/>
      <c r="L1" s="63"/>
      <c r="M1" s="63"/>
      <c r="N1" s="63"/>
      <c r="O1" s="63"/>
    </row>
    <row r="3" spans="1:15" ht="15.75" x14ac:dyDescent="0.25">
      <c r="A3" s="35" t="s">
        <v>14</v>
      </c>
      <c r="B3" s="130"/>
      <c r="C3" s="130"/>
      <c r="D3" s="130"/>
      <c r="E3" s="130"/>
      <c r="F3" s="130"/>
      <c r="G3" s="130"/>
      <c r="H3" s="131"/>
      <c r="I3" s="63"/>
      <c r="J3" s="63"/>
      <c r="K3" s="53" t="s">
        <v>3</v>
      </c>
      <c r="L3" s="63"/>
      <c r="M3" s="63"/>
      <c r="N3" s="63"/>
      <c r="O3" s="63"/>
    </row>
    <row r="4" spans="1:15" ht="15.75" x14ac:dyDescent="0.25">
      <c r="A4" s="5" t="s">
        <v>15</v>
      </c>
      <c r="B4" s="298" t="s">
        <v>16</v>
      </c>
      <c r="C4" s="298"/>
      <c r="D4" s="298"/>
      <c r="E4" s="298"/>
      <c r="F4" s="298"/>
      <c r="G4" s="298"/>
      <c r="H4" s="6" t="s">
        <v>17</v>
      </c>
      <c r="I4" s="63"/>
      <c r="J4" s="63"/>
      <c r="K4" s="51" t="s">
        <v>18</v>
      </c>
      <c r="L4" s="63"/>
      <c r="M4" s="63"/>
      <c r="N4" s="63"/>
      <c r="O4" s="63"/>
    </row>
    <row r="5" spans="1:15" ht="15.6" customHeight="1" x14ac:dyDescent="0.2">
      <c r="A5" s="4"/>
      <c r="B5" s="297" t="s">
        <v>19</v>
      </c>
      <c r="C5" s="297"/>
      <c r="D5" s="297"/>
      <c r="E5" s="297"/>
      <c r="F5" s="297"/>
      <c r="G5" s="297"/>
      <c r="H5" s="223">
        <v>2</v>
      </c>
      <c r="I5" s="63"/>
      <c r="J5" s="63"/>
      <c r="K5" s="272" t="s">
        <v>20</v>
      </c>
      <c r="L5" s="272"/>
      <c r="M5" s="272"/>
      <c r="N5" s="272"/>
      <c r="O5" s="272"/>
    </row>
    <row r="6" spans="1:15" x14ac:dyDescent="0.2">
      <c r="A6" s="4"/>
      <c r="B6" s="297" t="s">
        <v>21</v>
      </c>
      <c r="C6" s="297"/>
      <c r="D6" s="297"/>
      <c r="E6" s="297"/>
      <c r="F6" s="297"/>
      <c r="G6" s="297"/>
      <c r="H6" s="223">
        <v>4</v>
      </c>
      <c r="I6" s="63"/>
      <c r="J6" s="63"/>
      <c r="K6" s="272"/>
      <c r="L6" s="272"/>
      <c r="M6" s="272"/>
      <c r="N6" s="272"/>
      <c r="O6" s="272"/>
    </row>
    <row r="7" spans="1:15" ht="15.75" customHeight="1" x14ac:dyDescent="0.2">
      <c r="A7" s="4"/>
      <c r="B7" s="297" t="s">
        <v>22</v>
      </c>
      <c r="C7" s="297"/>
      <c r="D7" s="297"/>
      <c r="E7" s="297"/>
      <c r="F7" s="297"/>
      <c r="G7" s="297"/>
      <c r="H7" s="223">
        <v>5</v>
      </c>
      <c r="I7" s="63"/>
      <c r="J7" s="63"/>
      <c r="K7" s="272"/>
      <c r="L7" s="272"/>
      <c r="M7" s="272"/>
      <c r="N7" s="272"/>
      <c r="O7" s="272"/>
    </row>
    <row r="8" spans="1:15" x14ac:dyDescent="0.2">
      <c r="A8" s="4"/>
      <c r="B8" s="297" t="s">
        <v>23</v>
      </c>
      <c r="C8" s="297"/>
      <c r="D8" s="297"/>
      <c r="E8" s="297"/>
      <c r="F8" s="297"/>
      <c r="G8" s="297"/>
      <c r="H8" s="223">
        <v>6</v>
      </c>
      <c r="I8" s="63"/>
      <c r="J8" s="63"/>
      <c r="K8" s="272"/>
      <c r="L8" s="272"/>
      <c r="M8" s="272"/>
      <c r="N8" s="272"/>
      <c r="O8" s="272"/>
    </row>
    <row r="9" spans="1:15" x14ac:dyDescent="0.2">
      <c r="A9" s="4"/>
      <c r="B9" s="297" t="s">
        <v>24</v>
      </c>
      <c r="C9" s="297"/>
      <c r="D9" s="297"/>
      <c r="E9" s="297"/>
      <c r="F9" s="297"/>
      <c r="G9" s="297"/>
      <c r="H9" s="223">
        <v>8</v>
      </c>
      <c r="I9" s="63"/>
      <c r="J9" s="63"/>
      <c r="K9" s="63"/>
      <c r="L9" s="63"/>
      <c r="M9" s="63"/>
      <c r="N9" s="63"/>
      <c r="O9" s="63"/>
    </row>
    <row r="10" spans="1:15" x14ac:dyDescent="0.2">
      <c r="A10" s="4"/>
      <c r="B10" s="297" t="s">
        <v>25</v>
      </c>
      <c r="C10" s="297"/>
      <c r="D10" s="297"/>
      <c r="E10" s="297"/>
      <c r="F10" s="297"/>
      <c r="G10" s="297"/>
      <c r="H10" s="223">
        <v>9</v>
      </c>
      <c r="I10" s="63"/>
      <c r="J10" s="63"/>
      <c r="K10" s="63"/>
      <c r="L10" s="63"/>
      <c r="M10" s="63"/>
      <c r="N10" s="63"/>
      <c r="O10" s="63"/>
    </row>
    <row r="11" spans="1:15" x14ac:dyDescent="0.2">
      <c r="A11" s="4"/>
      <c r="B11" s="297" t="s">
        <v>26</v>
      </c>
      <c r="C11" s="297"/>
      <c r="D11" s="297"/>
      <c r="E11" s="297"/>
      <c r="F11" s="297"/>
      <c r="G11" s="297"/>
      <c r="H11" s="223">
        <v>11</v>
      </c>
      <c r="I11" s="63"/>
      <c r="J11" s="63"/>
      <c r="K11" s="63"/>
      <c r="L11" s="63"/>
      <c r="M11" s="63"/>
      <c r="N11" s="63"/>
      <c r="O11" s="63"/>
    </row>
    <row r="12" spans="1:15" x14ac:dyDescent="0.2">
      <c r="A12" s="4"/>
      <c r="B12" s="297" t="s">
        <v>454</v>
      </c>
      <c r="C12" s="297"/>
      <c r="D12" s="297"/>
      <c r="E12" s="297"/>
      <c r="F12" s="297"/>
      <c r="G12" s="297"/>
      <c r="H12" s="223">
        <v>12</v>
      </c>
      <c r="I12" s="63"/>
      <c r="J12" s="63"/>
      <c r="K12" s="63"/>
      <c r="L12" s="63"/>
      <c r="M12" s="63"/>
      <c r="N12" s="63"/>
      <c r="O12" s="63"/>
    </row>
    <row r="13" spans="1:15" ht="15.75" x14ac:dyDescent="0.25">
      <c r="A13" s="4"/>
      <c r="B13" s="299" t="s">
        <v>27</v>
      </c>
      <c r="C13" s="300"/>
      <c r="D13" s="300"/>
      <c r="E13" s="300"/>
      <c r="F13" s="300"/>
      <c r="G13" s="301"/>
      <c r="H13" s="223">
        <v>13</v>
      </c>
      <c r="I13" s="63"/>
      <c r="J13" s="63"/>
      <c r="K13" s="63"/>
      <c r="L13" s="63"/>
      <c r="M13" s="63"/>
      <c r="N13" s="63"/>
      <c r="O13" s="63"/>
    </row>
    <row r="14" spans="1:15" x14ac:dyDescent="0.2">
      <c r="A14" s="4"/>
      <c r="B14" s="297" t="s">
        <v>28</v>
      </c>
      <c r="C14" s="297"/>
      <c r="D14" s="297"/>
      <c r="E14" s="297"/>
      <c r="F14" s="297"/>
      <c r="G14" s="297"/>
      <c r="H14" s="223">
        <v>14</v>
      </c>
      <c r="I14" s="63"/>
      <c r="J14" s="63"/>
      <c r="K14" s="63"/>
      <c r="L14" s="63"/>
      <c r="M14" s="63"/>
      <c r="N14" s="63"/>
      <c r="O14" s="63"/>
    </row>
    <row r="15" spans="1:15" x14ac:dyDescent="0.2">
      <c r="A15" s="4"/>
      <c r="B15" s="297" t="s">
        <v>29</v>
      </c>
      <c r="C15" s="297"/>
      <c r="D15" s="297"/>
      <c r="E15" s="297"/>
      <c r="F15" s="297"/>
      <c r="G15" s="297"/>
      <c r="H15" s="223">
        <v>15</v>
      </c>
      <c r="I15" s="63"/>
      <c r="J15" s="63"/>
      <c r="K15" s="63"/>
      <c r="L15" s="63"/>
      <c r="M15" s="63"/>
      <c r="N15" s="63"/>
      <c r="O15" s="63"/>
    </row>
    <row r="16" spans="1:15" x14ac:dyDescent="0.2">
      <c r="A16" s="4"/>
      <c r="B16" s="297" t="s">
        <v>30</v>
      </c>
      <c r="C16" s="297"/>
      <c r="D16" s="297"/>
      <c r="E16" s="297"/>
      <c r="F16" s="297"/>
      <c r="G16" s="297"/>
      <c r="H16" s="223">
        <v>16</v>
      </c>
      <c r="I16" s="63"/>
      <c r="J16" s="63"/>
      <c r="K16" s="63"/>
      <c r="L16" s="63"/>
      <c r="M16" s="63"/>
      <c r="N16" s="63"/>
      <c r="O16" s="63"/>
    </row>
    <row r="17" spans="1:8" x14ac:dyDescent="0.2">
      <c r="A17" s="4"/>
      <c r="B17" s="297" t="s">
        <v>31</v>
      </c>
      <c r="C17" s="297"/>
      <c r="D17" s="297"/>
      <c r="E17" s="297"/>
      <c r="F17" s="297"/>
      <c r="G17" s="297"/>
      <c r="H17" s="223">
        <v>18</v>
      </c>
    </row>
    <row r="18" spans="1:8" x14ac:dyDescent="0.2">
      <c r="A18" s="4"/>
      <c r="B18" s="297" t="s">
        <v>32</v>
      </c>
      <c r="C18" s="297"/>
      <c r="D18" s="297"/>
      <c r="E18" s="297"/>
      <c r="F18" s="297"/>
      <c r="G18" s="297"/>
      <c r="H18" s="223">
        <v>19</v>
      </c>
    </row>
    <row r="19" spans="1:8" x14ac:dyDescent="0.2">
      <c r="A19" s="4"/>
      <c r="B19" s="297" t="s">
        <v>455</v>
      </c>
      <c r="C19" s="297"/>
      <c r="D19" s="297"/>
      <c r="E19" s="297"/>
      <c r="F19" s="297"/>
      <c r="G19" s="297"/>
      <c r="H19" s="223">
        <v>20</v>
      </c>
    </row>
    <row r="20" spans="1:8" x14ac:dyDescent="0.2">
      <c r="A20" s="4"/>
      <c r="B20" s="297" t="s">
        <v>420</v>
      </c>
      <c r="C20" s="297"/>
      <c r="D20" s="297"/>
      <c r="E20" s="297"/>
      <c r="F20" s="297"/>
      <c r="G20" s="297"/>
      <c r="H20" s="223">
        <v>21</v>
      </c>
    </row>
    <row r="21" spans="1:8" x14ac:dyDescent="0.2">
      <c r="A21" s="4"/>
      <c r="B21" s="297" t="s">
        <v>33</v>
      </c>
      <c r="C21" s="297"/>
      <c r="D21" s="297"/>
      <c r="E21" s="297"/>
      <c r="F21" s="297"/>
      <c r="G21" s="297"/>
      <c r="H21" s="223">
        <v>22</v>
      </c>
    </row>
    <row r="22" spans="1:8" x14ac:dyDescent="0.2">
      <c r="A22" s="4"/>
      <c r="B22" s="297" t="s">
        <v>34</v>
      </c>
      <c r="C22" s="297"/>
      <c r="D22" s="297"/>
      <c r="E22" s="297"/>
      <c r="F22" s="297"/>
      <c r="G22" s="297"/>
      <c r="H22" s="223">
        <v>23</v>
      </c>
    </row>
    <row r="23" spans="1:8" x14ac:dyDescent="0.2">
      <c r="A23" s="4"/>
      <c r="B23" s="303" t="s">
        <v>35</v>
      </c>
      <c r="C23" s="304"/>
      <c r="D23" s="304"/>
      <c r="E23" s="304"/>
      <c r="F23" s="304"/>
      <c r="G23" s="305"/>
      <c r="H23" s="223">
        <v>24</v>
      </c>
    </row>
    <row r="24" spans="1:8" x14ac:dyDescent="0.2">
      <c r="A24" s="4"/>
      <c r="B24" s="303" t="s">
        <v>36</v>
      </c>
      <c r="C24" s="304"/>
      <c r="D24" s="304"/>
      <c r="E24" s="304"/>
      <c r="F24" s="304"/>
      <c r="G24" s="305"/>
      <c r="H24" s="223">
        <v>25</v>
      </c>
    </row>
    <row r="25" spans="1:8" x14ac:dyDescent="0.2">
      <c r="A25" s="4"/>
      <c r="B25" s="306"/>
      <c r="C25" s="306"/>
      <c r="D25" s="306"/>
      <c r="E25" s="306"/>
      <c r="F25" s="306"/>
      <c r="G25" s="306"/>
      <c r="H25" s="4"/>
    </row>
    <row r="27" spans="1:8" ht="15.75" x14ac:dyDescent="0.25">
      <c r="A27" s="34" t="s">
        <v>37</v>
      </c>
      <c r="B27" s="130"/>
      <c r="C27" s="130"/>
      <c r="D27" s="130"/>
      <c r="E27" s="130"/>
      <c r="F27" s="130"/>
      <c r="G27" s="130"/>
      <c r="H27" s="131"/>
    </row>
    <row r="28" spans="1:8" x14ac:dyDescent="0.2">
      <c r="A28" s="10" t="s">
        <v>15</v>
      </c>
      <c r="B28" s="307" t="s">
        <v>38</v>
      </c>
      <c r="C28" s="307"/>
      <c r="D28" s="307"/>
      <c r="E28" s="307"/>
      <c r="F28" s="307"/>
      <c r="G28" s="307"/>
      <c r="H28" s="11" t="s">
        <v>39</v>
      </c>
    </row>
    <row r="29" spans="1:8" x14ac:dyDescent="0.2">
      <c r="A29" s="132"/>
      <c r="B29" s="308"/>
      <c r="C29" s="308"/>
      <c r="D29" s="308"/>
      <c r="E29" s="308"/>
      <c r="F29" s="308"/>
      <c r="G29" s="308"/>
      <c r="H29" s="132"/>
    </row>
    <row r="30" spans="1:8" x14ac:dyDescent="0.2">
      <c r="A30" s="132"/>
      <c r="B30" s="308"/>
      <c r="C30" s="308"/>
      <c r="D30" s="308"/>
      <c r="E30" s="308"/>
      <c r="F30" s="308"/>
      <c r="G30" s="308"/>
      <c r="H30" s="132"/>
    </row>
    <row r="31" spans="1:8" x14ac:dyDescent="0.2">
      <c r="A31" s="132"/>
      <c r="B31" s="308"/>
      <c r="C31" s="308"/>
      <c r="D31" s="308"/>
      <c r="E31" s="308"/>
      <c r="F31" s="308"/>
      <c r="G31" s="308"/>
      <c r="H31" s="132"/>
    </row>
    <row r="32" spans="1:8" x14ac:dyDescent="0.2">
      <c r="A32" s="132"/>
      <c r="B32" s="308"/>
      <c r="C32" s="308"/>
      <c r="D32" s="308"/>
      <c r="E32" s="308"/>
      <c r="F32" s="308"/>
      <c r="G32" s="308"/>
      <c r="H32" s="132"/>
    </row>
    <row r="33" spans="1:10" x14ac:dyDescent="0.2">
      <c r="A33" s="132"/>
      <c r="B33" s="308"/>
      <c r="C33" s="308"/>
      <c r="D33" s="308"/>
      <c r="E33" s="308"/>
      <c r="F33" s="308"/>
      <c r="G33" s="308"/>
      <c r="H33" s="132"/>
      <c r="I33" s="63"/>
      <c r="J33" s="63"/>
    </row>
    <row r="35" spans="1:10" ht="14.25" customHeight="1" x14ac:dyDescent="0.25">
      <c r="A35" s="34" t="s">
        <v>40</v>
      </c>
      <c r="B35" s="130"/>
      <c r="C35" s="130"/>
      <c r="D35" s="130"/>
      <c r="E35" s="130"/>
      <c r="F35" s="130"/>
      <c r="G35" s="130"/>
      <c r="H35" s="131"/>
      <c r="I35" s="63"/>
      <c r="J35" s="63"/>
    </row>
    <row r="36" spans="1:10" x14ac:dyDescent="0.2">
      <c r="A36" s="13" t="s">
        <v>41</v>
      </c>
      <c r="B36" s="309" t="s">
        <v>42</v>
      </c>
      <c r="C36" s="309"/>
      <c r="D36" s="309"/>
      <c r="E36" s="309"/>
      <c r="F36" s="309"/>
      <c r="G36" s="309"/>
      <c r="H36" s="14" t="s">
        <v>43</v>
      </c>
      <c r="I36" s="63"/>
      <c r="J36" s="63"/>
    </row>
    <row r="37" spans="1:10" x14ac:dyDescent="0.2">
      <c r="A37" s="134"/>
      <c r="B37" s="302"/>
      <c r="C37" s="302"/>
      <c r="D37" s="302"/>
      <c r="E37" s="302"/>
      <c r="F37" s="302"/>
      <c r="G37" s="302"/>
      <c r="H37" s="134"/>
      <c r="I37" s="63"/>
      <c r="J37" s="63"/>
    </row>
    <row r="38" spans="1:10" x14ac:dyDescent="0.2">
      <c r="A38" s="134"/>
      <c r="B38" s="302"/>
      <c r="C38" s="302"/>
      <c r="D38" s="302"/>
      <c r="E38" s="302"/>
      <c r="F38" s="302"/>
      <c r="G38" s="302"/>
      <c r="H38" s="134"/>
      <c r="I38" s="63"/>
      <c r="J38" s="63"/>
    </row>
    <row r="39" spans="1:10" x14ac:dyDescent="0.2">
      <c r="A39" s="134"/>
      <c r="B39" s="302"/>
      <c r="C39" s="302"/>
      <c r="D39" s="302"/>
      <c r="E39" s="302"/>
      <c r="F39" s="302"/>
      <c r="G39" s="302"/>
      <c r="H39" s="134"/>
      <c r="I39" s="63"/>
      <c r="J39" s="63"/>
    </row>
    <row r="40" spans="1:10" x14ac:dyDescent="0.2">
      <c r="A40" s="134"/>
      <c r="B40" s="302"/>
      <c r="C40" s="302"/>
      <c r="D40" s="302"/>
      <c r="E40" s="302"/>
      <c r="F40" s="302"/>
      <c r="G40" s="302"/>
      <c r="H40" s="134"/>
      <c r="I40" s="63"/>
      <c r="J40" s="63"/>
    </row>
    <row r="41" spans="1:10" x14ac:dyDescent="0.2">
      <c r="A41" s="134"/>
      <c r="B41" s="302"/>
      <c r="C41" s="302"/>
      <c r="D41" s="302"/>
      <c r="E41" s="302"/>
      <c r="F41" s="302"/>
      <c r="G41" s="302"/>
      <c r="H41" s="134"/>
      <c r="I41" s="63"/>
      <c r="J41" s="63"/>
    </row>
    <row r="42" spans="1:10" x14ac:dyDescent="0.2">
      <c r="A42" s="134"/>
      <c r="B42" s="302"/>
      <c r="C42" s="302"/>
      <c r="D42" s="302"/>
      <c r="E42" s="302"/>
      <c r="F42" s="302"/>
      <c r="G42" s="302"/>
      <c r="H42" s="134"/>
      <c r="I42" s="63"/>
      <c r="J42" s="63"/>
    </row>
    <row r="43" spans="1:10" x14ac:dyDescent="0.2">
      <c r="A43" s="134"/>
      <c r="B43" s="302"/>
      <c r="C43" s="302"/>
      <c r="D43" s="302"/>
      <c r="E43" s="302"/>
      <c r="F43" s="302"/>
      <c r="G43" s="302"/>
      <c r="H43" s="134"/>
      <c r="I43" s="63"/>
      <c r="J43" s="63"/>
    </row>
    <row r="45" spans="1:10" x14ac:dyDescent="0.2">
      <c r="A45" s="310" t="s">
        <v>44</v>
      </c>
      <c r="B45" s="311"/>
      <c r="C45" s="311"/>
      <c r="D45" s="311"/>
      <c r="E45" s="311"/>
      <c r="F45" s="311"/>
      <c r="G45" s="311"/>
      <c r="H45" s="311"/>
      <c r="I45" s="311"/>
      <c r="J45" s="312"/>
    </row>
    <row r="46" spans="1:10" x14ac:dyDescent="0.2">
      <c r="A46" s="313"/>
      <c r="B46" s="314"/>
      <c r="C46" s="314"/>
      <c r="D46" s="314"/>
      <c r="E46" s="314"/>
      <c r="F46" s="314"/>
      <c r="G46" s="314"/>
      <c r="H46" s="314"/>
      <c r="I46" s="314"/>
      <c r="J46" s="315"/>
    </row>
    <row r="47" spans="1:10" x14ac:dyDescent="0.2">
      <c r="A47" s="313"/>
      <c r="B47" s="314"/>
      <c r="C47" s="314"/>
      <c r="D47" s="314"/>
      <c r="E47" s="314"/>
      <c r="F47" s="314"/>
      <c r="G47" s="314"/>
      <c r="H47" s="314"/>
      <c r="I47" s="314"/>
      <c r="J47" s="315"/>
    </row>
    <row r="48" spans="1:10" x14ac:dyDescent="0.2">
      <c r="A48" s="316"/>
      <c r="B48" s="317"/>
      <c r="C48" s="317"/>
      <c r="D48" s="317"/>
      <c r="E48" s="317"/>
      <c r="F48" s="317"/>
      <c r="G48" s="317"/>
      <c r="H48" s="317"/>
      <c r="I48" s="317"/>
      <c r="J48" s="318"/>
    </row>
    <row r="66" spans="6:6" x14ac:dyDescent="0.2">
      <c r="F66" s="3"/>
    </row>
  </sheetData>
  <mergeCells count="38">
    <mergeCell ref="A45:J48"/>
    <mergeCell ref="B38:G38"/>
    <mergeCell ref="B39:G39"/>
    <mergeCell ref="B40:G40"/>
    <mergeCell ref="B41:G41"/>
    <mergeCell ref="B42:G42"/>
    <mergeCell ref="B43:G43"/>
    <mergeCell ref="B37:G37"/>
    <mergeCell ref="B23:G23"/>
    <mergeCell ref="B24:G24"/>
    <mergeCell ref="B25:G25"/>
    <mergeCell ref="B28:G28"/>
    <mergeCell ref="B29:G29"/>
    <mergeCell ref="B30:G30"/>
    <mergeCell ref="B31:G31"/>
    <mergeCell ref="B32:G32"/>
    <mergeCell ref="B33:G33"/>
    <mergeCell ref="B36:G36"/>
    <mergeCell ref="B22:G22"/>
    <mergeCell ref="B10:G10"/>
    <mergeCell ref="B11:G11"/>
    <mergeCell ref="B12:G12"/>
    <mergeCell ref="B14:G14"/>
    <mergeCell ref="B15:G15"/>
    <mergeCell ref="B16:G16"/>
    <mergeCell ref="B17:G17"/>
    <mergeCell ref="B18:G18"/>
    <mergeCell ref="B19:G19"/>
    <mergeCell ref="B20:G20"/>
    <mergeCell ref="B21:G21"/>
    <mergeCell ref="B13:G13"/>
    <mergeCell ref="K5:O8"/>
    <mergeCell ref="B9:G9"/>
    <mergeCell ref="B4:G4"/>
    <mergeCell ref="B5:G5"/>
    <mergeCell ref="B6:G6"/>
    <mergeCell ref="B7:G7"/>
    <mergeCell ref="B8:G8"/>
  </mergeCells>
  <pageMargins left="1.0899999999999999" right="0.7" top="0.75" bottom="0.75" header="0.3" footer="0.3"/>
  <pageSetup scale="80" orientation="portrait" r:id="rId1"/>
  <headerFooter scaleWithDoc="0">
    <oddFooter>&amp;C&amp;"Arial,Regular"Page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sheetPr>
  <dimension ref="A1:K84"/>
  <sheetViews>
    <sheetView topLeftCell="A60" workbookViewId="0">
      <selection activeCell="I15" sqref="I15"/>
    </sheetView>
  </sheetViews>
  <sheetFormatPr defaultColWidth="9.42578125" defaultRowHeight="15" x14ac:dyDescent="0.2"/>
  <cols>
    <col min="1" max="1" width="28.42578125" style="83" customWidth="1"/>
    <col min="2" max="2" width="8.42578125" style="85" customWidth="1"/>
    <col min="3" max="3" width="11.28515625" style="85" bestFit="1" customWidth="1"/>
    <col min="4" max="4" width="12.140625" style="85" customWidth="1"/>
    <col min="5" max="5" width="11.5703125" style="85" customWidth="1"/>
    <col min="6" max="6" width="14.7109375" style="85" customWidth="1"/>
    <col min="7" max="7" width="11.42578125" style="86" customWidth="1"/>
    <col min="8" max="8" width="11.5703125" style="87" customWidth="1"/>
    <col min="9" max="9" width="9.42578125" style="83"/>
    <col min="10" max="10" width="43.5703125" style="83" customWidth="1"/>
    <col min="11" max="11" width="14.5703125" style="83" customWidth="1"/>
    <col min="12" max="16384" width="9.42578125" style="83"/>
  </cols>
  <sheetData>
    <row r="1" spans="1:10" x14ac:dyDescent="0.2">
      <c r="A1" s="140" t="str">
        <f>+'Cover Page'!$B$29</f>
        <v>Annual Performance Report 2024</v>
      </c>
      <c r="B1" s="140"/>
      <c r="C1" s="140"/>
      <c r="D1" s="140"/>
      <c r="E1" s="140" t="str">
        <f>+'Cover Page'!$B$33</f>
        <v>Enfinium Ferrybridge 1 Limited</v>
      </c>
      <c r="F1" s="140"/>
      <c r="G1" s="140"/>
      <c r="H1" s="140"/>
      <c r="I1" s="140"/>
      <c r="J1" s="140"/>
    </row>
    <row r="3" spans="1:10" ht="15.75" x14ac:dyDescent="0.25">
      <c r="A3" s="84" t="s">
        <v>21</v>
      </c>
      <c r="B3" s="141"/>
      <c r="C3" s="141"/>
      <c r="D3" s="141"/>
      <c r="E3" s="141"/>
      <c r="F3" s="141"/>
      <c r="H3" s="142"/>
      <c r="I3" s="140"/>
      <c r="J3" s="140"/>
    </row>
    <row r="4" spans="1:10" ht="15.75" x14ac:dyDescent="0.25">
      <c r="A4" s="88" t="s">
        <v>47</v>
      </c>
      <c r="B4" s="326">
        <v>725000</v>
      </c>
      <c r="C4" s="326"/>
      <c r="D4" s="90" t="s">
        <v>48</v>
      </c>
      <c r="E4" s="89">
        <v>80</v>
      </c>
      <c r="F4" s="90" t="s">
        <v>49</v>
      </c>
      <c r="G4" s="89">
        <v>73</v>
      </c>
      <c r="H4" s="91" t="s">
        <v>50</v>
      </c>
      <c r="I4" s="140"/>
      <c r="J4" s="92" t="s">
        <v>3</v>
      </c>
    </row>
    <row r="5" spans="1:10" ht="15.75" x14ac:dyDescent="0.25">
      <c r="A5" s="93" t="s">
        <v>51</v>
      </c>
      <c r="B5" s="94">
        <v>2</v>
      </c>
      <c r="C5" s="95"/>
      <c r="D5" s="95" t="s">
        <v>52</v>
      </c>
      <c r="E5" s="95"/>
      <c r="F5" s="96">
        <v>1</v>
      </c>
      <c r="G5" s="97"/>
      <c r="H5" s="98"/>
      <c r="I5" s="140"/>
      <c r="J5" s="99" t="s">
        <v>53</v>
      </c>
    </row>
    <row r="6" spans="1:10" x14ac:dyDescent="0.2">
      <c r="A6" s="100"/>
      <c r="B6" s="141"/>
      <c r="C6" s="141"/>
      <c r="D6" s="141"/>
      <c r="E6" s="141"/>
      <c r="F6" s="141"/>
      <c r="H6" s="142"/>
      <c r="I6" s="140"/>
      <c r="J6" s="319" t="s">
        <v>54</v>
      </c>
    </row>
    <row r="7" spans="1:10" ht="15.75" x14ac:dyDescent="0.25">
      <c r="A7" s="101" t="s">
        <v>55</v>
      </c>
      <c r="B7" s="143" t="s">
        <v>56</v>
      </c>
      <c r="C7" s="144" t="s">
        <v>57</v>
      </c>
      <c r="D7" s="144" t="s">
        <v>58</v>
      </c>
      <c r="E7" s="144" t="s">
        <v>59</v>
      </c>
      <c r="F7" s="144" t="s">
        <v>60</v>
      </c>
      <c r="G7" s="102" t="s">
        <v>61</v>
      </c>
      <c r="H7" s="145" t="s">
        <v>62</v>
      </c>
      <c r="I7" s="140"/>
      <c r="J7" s="320"/>
    </row>
    <row r="8" spans="1:10" ht="15.75" customHeight="1" x14ac:dyDescent="0.2">
      <c r="A8" s="146" t="s">
        <v>63</v>
      </c>
      <c r="B8" s="323" t="s">
        <v>64</v>
      </c>
      <c r="C8" s="147">
        <v>7668.5</v>
      </c>
      <c r="D8" s="147">
        <v>14211</v>
      </c>
      <c r="E8" s="147">
        <v>14683.08</v>
      </c>
      <c r="F8" s="147">
        <v>14636.42</v>
      </c>
      <c r="G8" s="117">
        <f>SUM(C8:F8)</f>
        <v>51199</v>
      </c>
      <c r="H8" s="148">
        <f t="shared" ref="H8:H17" si="0">IF(G8&gt;0,G8/$G$18,"-")</f>
        <v>7.8372302834166213E-2</v>
      </c>
      <c r="I8" s="140"/>
      <c r="J8" s="320"/>
    </row>
    <row r="9" spans="1:10" x14ac:dyDescent="0.2">
      <c r="A9" s="149" t="s">
        <v>65</v>
      </c>
      <c r="B9" s="324"/>
      <c r="C9" s="150"/>
      <c r="D9" s="150"/>
      <c r="E9" s="150"/>
      <c r="F9" s="150"/>
      <c r="G9" s="116">
        <f t="shared" ref="G9:G18" si="1">SUM(C9:F9)</f>
        <v>0</v>
      </c>
      <c r="H9" s="151" t="str">
        <f t="shared" si="0"/>
        <v>-</v>
      </c>
      <c r="I9" s="140"/>
      <c r="J9" s="99" t="s">
        <v>66</v>
      </c>
    </row>
    <row r="10" spans="1:10" x14ac:dyDescent="0.2">
      <c r="A10" s="149" t="s">
        <v>67</v>
      </c>
      <c r="B10" s="324"/>
      <c r="C10" s="150"/>
      <c r="D10" s="150"/>
      <c r="E10" s="150"/>
      <c r="F10" s="150"/>
      <c r="G10" s="116">
        <f t="shared" si="1"/>
        <v>0</v>
      </c>
      <c r="H10" s="151" t="str">
        <f t="shared" si="0"/>
        <v>-</v>
      </c>
      <c r="I10" s="140"/>
      <c r="J10" s="328" t="s">
        <v>68</v>
      </c>
    </row>
    <row r="11" spans="1:10" x14ac:dyDescent="0.2">
      <c r="A11" s="149" t="s">
        <v>69</v>
      </c>
      <c r="B11" s="324"/>
      <c r="C11" s="150"/>
      <c r="D11" s="150"/>
      <c r="E11" s="150"/>
      <c r="F11" s="150"/>
      <c r="G11" s="116">
        <f t="shared" si="1"/>
        <v>0</v>
      </c>
      <c r="H11" s="151" t="str">
        <f t="shared" si="0"/>
        <v>-</v>
      </c>
      <c r="I11" s="140"/>
      <c r="J11" s="329"/>
    </row>
    <row r="12" spans="1:10" x14ac:dyDescent="0.2">
      <c r="A12" s="149" t="s">
        <v>70</v>
      </c>
      <c r="B12" s="324"/>
      <c r="C12" s="150"/>
      <c r="D12" s="150"/>
      <c r="E12" s="150"/>
      <c r="F12" s="150"/>
      <c r="G12" s="116">
        <f t="shared" si="1"/>
        <v>0</v>
      </c>
      <c r="H12" s="151" t="str">
        <f t="shared" si="0"/>
        <v>-</v>
      </c>
      <c r="I12" s="140"/>
      <c r="J12" s="329"/>
    </row>
    <row r="13" spans="1:10" x14ac:dyDescent="0.2">
      <c r="A13" s="149" t="s">
        <v>71</v>
      </c>
      <c r="B13" s="324"/>
      <c r="C13" s="150">
        <v>163750.24</v>
      </c>
      <c r="D13" s="150">
        <v>122011.98</v>
      </c>
      <c r="E13" s="150">
        <v>156974.24</v>
      </c>
      <c r="F13" s="150">
        <v>159343.79999999999</v>
      </c>
      <c r="G13" s="116">
        <f t="shared" ref="G13" si="2">SUM(C13:F13)</f>
        <v>602080.26</v>
      </c>
      <c r="H13" s="151">
        <f t="shared" si="0"/>
        <v>0.92162769716583393</v>
      </c>
      <c r="I13" s="140"/>
      <c r="J13" s="329"/>
    </row>
    <row r="14" spans="1:10" x14ac:dyDescent="0.2">
      <c r="A14" s="149" t="s">
        <v>72</v>
      </c>
      <c r="B14" s="324"/>
      <c r="C14" s="150"/>
      <c r="D14" s="150"/>
      <c r="E14" s="150"/>
      <c r="F14" s="150"/>
      <c r="G14" s="116">
        <f t="shared" si="1"/>
        <v>0</v>
      </c>
      <c r="H14" s="151" t="str">
        <f t="shared" si="0"/>
        <v>-</v>
      </c>
      <c r="I14" s="140"/>
      <c r="J14" s="329"/>
    </row>
    <row r="15" spans="1:10" x14ac:dyDescent="0.2">
      <c r="A15" s="152" t="s">
        <v>73</v>
      </c>
      <c r="B15" s="324"/>
      <c r="C15" s="150"/>
      <c r="D15" s="150"/>
      <c r="E15" s="150"/>
      <c r="F15" s="150"/>
      <c r="G15" s="116">
        <f t="shared" si="1"/>
        <v>0</v>
      </c>
      <c r="H15" s="151" t="str">
        <f t="shared" si="0"/>
        <v>-</v>
      </c>
      <c r="I15" s="140"/>
      <c r="J15" s="329"/>
    </row>
    <row r="16" spans="1:10" x14ac:dyDescent="0.2">
      <c r="A16" s="152" t="s">
        <v>73</v>
      </c>
      <c r="B16" s="324"/>
      <c r="C16" s="150"/>
      <c r="D16" s="150"/>
      <c r="E16" s="150"/>
      <c r="F16" s="150"/>
      <c r="G16" s="116">
        <f t="shared" si="1"/>
        <v>0</v>
      </c>
      <c r="H16" s="151" t="str">
        <f t="shared" si="0"/>
        <v>-</v>
      </c>
      <c r="I16" s="140"/>
      <c r="J16" s="329"/>
    </row>
    <row r="17" spans="1:11" x14ac:dyDescent="0.2">
      <c r="A17" s="152" t="s">
        <v>73</v>
      </c>
      <c r="B17" s="324"/>
      <c r="C17" s="150"/>
      <c r="D17" s="150"/>
      <c r="E17" s="150"/>
      <c r="F17" s="150"/>
      <c r="G17" s="116">
        <f t="shared" si="1"/>
        <v>0</v>
      </c>
      <c r="H17" s="151" t="str">
        <f t="shared" si="0"/>
        <v>-</v>
      </c>
      <c r="I17" s="140"/>
      <c r="J17" s="329"/>
      <c r="K17" s="140"/>
    </row>
    <row r="18" spans="1:11" x14ac:dyDescent="0.2">
      <c r="A18" s="104" t="s">
        <v>74</v>
      </c>
      <c r="B18" s="324"/>
      <c r="C18" s="116">
        <f>SUM(C8:C17)</f>
        <v>171418.74</v>
      </c>
      <c r="D18" s="116">
        <f>SUM(D8:D17)</f>
        <v>136222.97999999998</v>
      </c>
      <c r="E18" s="116">
        <f>SUM(E8:E17)</f>
        <v>171657.31999999998</v>
      </c>
      <c r="F18" s="116">
        <f>SUM(F8:F17)</f>
        <v>173980.22</v>
      </c>
      <c r="G18" s="116">
        <f t="shared" si="1"/>
        <v>653279.25999999989</v>
      </c>
      <c r="H18" s="153"/>
      <c r="I18" s="140"/>
      <c r="J18" s="329"/>
      <c r="K18" s="140"/>
    </row>
    <row r="19" spans="1:11" x14ac:dyDescent="0.2">
      <c r="A19" s="149" t="s">
        <v>75</v>
      </c>
      <c r="B19" s="324"/>
      <c r="C19" s="150"/>
      <c r="D19" s="150"/>
      <c r="E19" s="150"/>
      <c r="F19" s="150"/>
      <c r="G19" s="116">
        <f t="shared" ref="G19" si="3">SUM(C19:F19)</f>
        <v>0</v>
      </c>
      <c r="H19" s="151" t="str">
        <f t="shared" ref="H19" si="4">IF(G19&gt;0,G19/$G$18,"-")</f>
        <v>-</v>
      </c>
      <c r="I19" s="140"/>
      <c r="J19" s="329"/>
      <c r="K19" s="140"/>
    </row>
    <row r="20" spans="1:11" x14ac:dyDescent="0.2">
      <c r="A20" s="149" t="s">
        <v>76</v>
      </c>
      <c r="B20" s="324"/>
      <c r="C20" s="150">
        <v>19.98</v>
      </c>
      <c r="D20" s="150">
        <v>23.96</v>
      </c>
      <c r="E20" s="150">
        <v>29</v>
      </c>
      <c r="F20" s="150">
        <v>9.5</v>
      </c>
      <c r="G20" s="116">
        <f t="shared" ref="G20" si="5">SUM(C20:F20)</f>
        <v>82.44</v>
      </c>
      <c r="H20" s="151">
        <f>IF(G20&gt;0,G20/$G$18,"-")</f>
        <v>1.2619411796419193E-4</v>
      </c>
      <c r="I20" s="140"/>
      <c r="J20" s="329"/>
      <c r="K20" s="140"/>
    </row>
    <row r="21" spans="1:11" x14ac:dyDescent="0.2">
      <c r="A21" s="105" t="s">
        <v>77</v>
      </c>
      <c r="B21" s="154"/>
      <c r="C21" s="106">
        <v>169754.72</v>
      </c>
      <c r="D21" s="106">
        <v>138529.94</v>
      </c>
      <c r="E21" s="106">
        <v>165878.51999999999</v>
      </c>
      <c r="F21" s="106">
        <v>177177.53</v>
      </c>
      <c r="G21" s="118">
        <f>SUM(C21:F21)</f>
        <v>651340.71000000008</v>
      </c>
      <c r="H21" s="155"/>
      <c r="I21" s="140"/>
      <c r="J21" s="329"/>
      <c r="K21" s="140"/>
    </row>
    <row r="22" spans="1:11" x14ac:dyDescent="0.2">
      <c r="A22" s="100"/>
      <c r="B22" s="141"/>
      <c r="C22" s="142"/>
      <c r="D22" s="142"/>
      <c r="E22" s="142"/>
      <c r="F22" s="142"/>
      <c r="G22" s="107"/>
      <c r="H22" s="142"/>
      <c r="I22" s="140"/>
      <c r="J22" s="330" t="s">
        <v>78</v>
      </c>
      <c r="K22" s="140"/>
    </row>
    <row r="23" spans="1:11" ht="15.75" x14ac:dyDescent="0.25">
      <c r="A23" s="101" t="s">
        <v>79</v>
      </c>
      <c r="B23" s="143" t="s">
        <v>56</v>
      </c>
      <c r="C23" s="156" t="s">
        <v>57</v>
      </c>
      <c r="D23" s="156" t="s">
        <v>58</v>
      </c>
      <c r="E23" s="156" t="s">
        <v>59</v>
      </c>
      <c r="F23" s="156" t="s">
        <v>60</v>
      </c>
      <c r="G23" s="108" t="s">
        <v>61</v>
      </c>
      <c r="H23" s="157" t="s">
        <v>80</v>
      </c>
      <c r="I23" s="140"/>
      <c r="J23" s="329"/>
      <c r="K23" s="140"/>
    </row>
    <row r="24" spans="1:11" ht="15" customHeight="1" x14ac:dyDescent="0.2">
      <c r="A24" s="158" t="s">
        <v>81</v>
      </c>
      <c r="B24" s="323" t="s">
        <v>82</v>
      </c>
      <c r="C24" s="147">
        <v>166893.87</v>
      </c>
      <c r="D24" s="147">
        <v>134042.49</v>
      </c>
      <c r="E24" s="147">
        <v>169533.32</v>
      </c>
      <c r="F24" s="147">
        <v>175824.9</v>
      </c>
      <c r="G24" s="117">
        <f t="shared" ref="G24:G27" si="6">SUM(C24:F24)</f>
        <v>646294.57999999996</v>
      </c>
      <c r="H24" s="159">
        <f>IF(G24&gt;0,G24*1000/$G$21,"-")</f>
        <v>992.25270289031971</v>
      </c>
      <c r="I24" s="140"/>
      <c r="J24" s="329"/>
      <c r="K24" s="140"/>
    </row>
    <row r="25" spans="1:11" x14ac:dyDescent="0.2">
      <c r="A25" s="109" t="s">
        <v>83</v>
      </c>
      <c r="B25" s="324"/>
      <c r="C25" s="160">
        <v>152368</v>
      </c>
      <c r="D25" s="160">
        <v>122900</v>
      </c>
      <c r="E25" s="160">
        <v>153241</v>
      </c>
      <c r="F25" s="160">
        <v>159176</v>
      </c>
      <c r="G25" s="119">
        <f>SUM(C25:F25)</f>
        <v>587685</v>
      </c>
      <c r="H25" s="161">
        <f>IF(G25&gt;0,G25*1000/$G$21,"-")</f>
        <v>902.26971994426685</v>
      </c>
      <c r="I25" s="140"/>
      <c r="J25" s="329"/>
      <c r="K25" s="140"/>
    </row>
    <row r="26" spans="1:11" x14ac:dyDescent="0.2">
      <c r="A26" s="109" t="s">
        <v>84</v>
      </c>
      <c r="B26" s="324"/>
      <c r="C26" s="160">
        <f t="shared" ref="C26:D26" si="7">C24-C25</f>
        <v>14525.869999999995</v>
      </c>
      <c r="D26" s="160">
        <f t="shared" si="7"/>
        <v>11142.489999999991</v>
      </c>
      <c r="E26" s="160">
        <f>E24-E25</f>
        <v>16292.320000000007</v>
      </c>
      <c r="F26" s="160">
        <f>F24-F25</f>
        <v>16648.899999999994</v>
      </c>
      <c r="G26" s="119">
        <f>SUM(C26:F26)</f>
        <v>58609.579999999987</v>
      </c>
      <c r="H26" s="161">
        <f>IF(G26&gt;0,G26*1000/$G$21,"-")</f>
        <v>89.982982946052886</v>
      </c>
      <c r="I26" s="140"/>
      <c r="J26" s="329"/>
      <c r="K26" s="140"/>
    </row>
    <row r="27" spans="1:11" x14ac:dyDescent="0.2">
      <c r="A27" s="109" t="s">
        <v>85</v>
      </c>
      <c r="B27" s="324"/>
      <c r="C27" s="160">
        <v>125.34</v>
      </c>
      <c r="D27" s="160">
        <v>482.9</v>
      </c>
      <c r="E27" s="160">
        <v>34.9</v>
      </c>
      <c r="F27" s="160">
        <v>31.85</v>
      </c>
      <c r="G27" s="119">
        <f t="shared" si="6"/>
        <v>674.99</v>
      </c>
      <c r="H27" s="161">
        <f>IF(G27&gt;0,G27*1000/$G$21,"-")</f>
        <v>1.0363086317758334</v>
      </c>
      <c r="I27" s="140"/>
      <c r="J27" s="103"/>
      <c r="K27" s="140"/>
    </row>
    <row r="28" spans="1:11" x14ac:dyDescent="0.2">
      <c r="A28" s="109" t="s">
        <v>86</v>
      </c>
      <c r="B28" s="112" t="s">
        <v>62</v>
      </c>
      <c r="C28" s="162">
        <f>IF(C24&gt;0,1-C25/(C24+C27),"-")</f>
        <v>8.7721705784622017E-2</v>
      </c>
      <c r="D28" s="162">
        <f>IF(D24&gt;0,1-D25/(D24+D27),"-")</f>
        <v>8.6417813023994872E-2</v>
      </c>
      <c r="E28" s="162">
        <f>IF(E24&gt;0,1-E25/(E24+E27),"-")</f>
        <v>9.6287028312262768E-2</v>
      </c>
      <c r="F28" s="162">
        <f>IF(F24&gt;0,1-F25/(F24+F27),"-")</f>
        <v>9.4854192403760473E-2</v>
      </c>
      <c r="G28" s="162">
        <f>IF(G24&gt;0,1-G25/(G24+G27),"-")</f>
        <v>9.1634247960070137E-2</v>
      </c>
      <c r="H28" s="161"/>
      <c r="I28" s="140"/>
      <c r="J28" s="103"/>
      <c r="K28" s="140"/>
    </row>
    <row r="29" spans="1:11" x14ac:dyDescent="0.2">
      <c r="A29" s="109" t="s">
        <v>87</v>
      </c>
      <c r="B29" s="327" t="s">
        <v>82</v>
      </c>
      <c r="C29" s="160"/>
      <c r="D29" s="160"/>
      <c r="E29" s="160"/>
      <c r="F29" s="160"/>
      <c r="G29" s="119">
        <f t="shared" ref="G29:G30" si="8">SUM(C29:F29)</f>
        <v>0</v>
      </c>
      <c r="H29" s="161" t="str">
        <f>IF(G29&gt;0,G29*1000/$G$21,"-")</f>
        <v>-</v>
      </c>
      <c r="I29" s="140"/>
      <c r="J29" s="103"/>
      <c r="K29" s="140"/>
    </row>
    <row r="30" spans="1:11" x14ac:dyDescent="0.2">
      <c r="A30" s="109" t="s">
        <v>88</v>
      </c>
      <c r="B30" s="327"/>
      <c r="C30" s="160"/>
      <c r="D30" s="160"/>
      <c r="E30" s="160"/>
      <c r="F30" s="160"/>
      <c r="G30" s="119">
        <f t="shared" si="8"/>
        <v>0</v>
      </c>
      <c r="H30" s="161" t="str">
        <f>IF(G30&gt;0,G30*1000/$G$21,"-")</f>
        <v>-</v>
      </c>
      <c r="I30" s="140"/>
      <c r="J30" s="103"/>
      <c r="K30" s="110"/>
    </row>
    <row r="31" spans="1:11" x14ac:dyDescent="0.2">
      <c r="A31" s="163" t="s">
        <v>89</v>
      </c>
      <c r="B31" s="111" t="s">
        <v>90</v>
      </c>
      <c r="C31" s="164"/>
      <c r="D31" s="164"/>
      <c r="E31" s="164"/>
      <c r="F31" s="164"/>
      <c r="G31" s="165">
        <v>0.84799999999999998</v>
      </c>
      <c r="H31" s="166"/>
      <c r="I31" s="140"/>
      <c r="J31" s="103"/>
      <c r="K31" s="110"/>
    </row>
    <row r="32" spans="1:11" x14ac:dyDescent="0.2">
      <c r="A32" s="100"/>
      <c r="B32" s="141"/>
      <c r="C32" s="142"/>
      <c r="D32" s="142"/>
      <c r="E32" s="142"/>
      <c r="F32" s="142"/>
      <c r="G32" s="107"/>
      <c r="H32" s="142"/>
      <c r="I32" s="140"/>
      <c r="J32" s="103"/>
      <c r="K32" s="110"/>
    </row>
    <row r="33" spans="1:11" ht="15.75" x14ac:dyDescent="0.25">
      <c r="A33" s="101" t="s">
        <v>91</v>
      </c>
      <c r="B33" s="167" t="s">
        <v>56</v>
      </c>
      <c r="C33" s="156" t="s">
        <v>57</v>
      </c>
      <c r="D33" s="156" t="s">
        <v>58</v>
      </c>
      <c r="E33" s="156" t="s">
        <v>59</v>
      </c>
      <c r="F33" s="156" t="s">
        <v>60</v>
      </c>
      <c r="G33" s="108" t="s">
        <v>61</v>
      </c>
      <c r="H33" s="168" t="s">
        <v>92</v>
      </c>
      <c r="I33" s="140"/>
      <c r="J33" s="140"/>
      <c r="K33" s="110"/>
    </row>
    <row r="34" spans="1:11" ht="15" customHeight="1" x14ac:dyDescent="0.2">
      <c r="A34" s="158" t="s">
        <v>93</v>
      </c>
      <c r="B34" s="323" t="s">
        <v>64</v>
      </c>
      <c r="C34" s="147">
        <v>6123.95</v>
      </c>
      <c r="D34" s="147">
        <v>5039.38</v>
      </c>
      <c r="E34" s="147">
        <v>6417.24</v>
      </c>
      <c r="F34" s="147">
        <v>5843.54</v>
      </c>
      <c r="G34" s="117">
        <f t="shared" ref="G34:G40" si="9">SUM(C34:F34)</f>
        <v>23424.11</v>
      </c>
      <c r="H34" s="148">
        <f>IF(G34&gt;0,G34/$G$21,"-")</f>
        <v>3.5962914094529723E-2</v>
      </c>
      <c r="I34" s="140"/>
      <c r="J34" s="110"/>
      <c r="K34" s="110"/>
    </row>
    <row r="35" spans="1:11" ht="15" customHeight="1" x14ac:dyDescent="0.2">
      <c r="A35" s="225" t="s">
        <v>482</v>
      </c>
      <c r="B35" s="324"/>
      <c r="C35" s="150">
        <v>1.69</v>
      </c>
      <c r="D35" s="150">
        <v>0.89</v>
      </c>
      <c r="E35" s="150"/>
      <c r="F35" s="150">
        <v>1.38</v>
      </c>
      <c r="G35" s="116">
        <f t="shared" si="9"/>
        <v>3.96</v>
      </c>
      <c r="H35" s="151">
        <f t="shared" ref="H35:H39" si="10">IF(G35&gt;0,G35/$G$21,"-")</f>
        <v>6.0797673770460307E-6</v>
      </c>
      <c r="I35" s="140"/>
      <c r="J35" s="110"/>
      <c r="K35" s="110"/>
    </row>
    <row r="36" spans="1:11" ht="15" customHeight="1" x14ac:dyDescent="0.2">
      <c r="A36" s="225" t="s">
        <v>483</v>
      </c>
      <c r="B36" s="324"/>
      <c r="C36" s="150"/>
      <c r="D36" s="150">
        <v>4.4000000000000004</v>
      </c>
      <c r="E36" s="150"/>
      <c r="F36" s="150">
        <v>7.82</v>
      </c>
      <c r="G36" s="116">
        <f t="shared" si="9"/>
        <v>12.22</v>
      </c>
      <c r="H36" s="151">
        <f t="shared" si="10"/>
        <v>1.8761302360480429E-5</v>
      </c>
      <c r="I36" s="140"/>
      <c r="J36" s="110"/>
      <c r="K36" s="110"/>
    </row>
    <row r="37" spans="1:11" ht="15" customHeight="1" x14ac:dyDescent="0.2">
      <c r="A37" s="225" t="s">
        <v>552</v>
      </c>
      <c r="B37" s="324"/>
      <c r="C37" s="150"/>
      <c r="D37" s="150">
        <v>25.34</v>
      </c>
      <c r="E37" s="150"/>
      <c r="F37" s="150"/>
      <c r="G37" s="116">
        <f t="shared" si="9"/>
        <v>25.34</v>
      </c>
      <c r="H37" s="151">
        <f t="shared" si="10"/>
        <v>3.8904370033925863E-5</v>
      </c>
      <c r="I37" s="140"/>
      <c r="J37" s="110"/>
      <c r="K37" s="110"/>
    </row>
    <row r="38" spans="1:11" ht="15" customHeight="1" x14ac:dyDescent="0.2">
      <c r="A38" s="225" t="s">
        <v>484</v>
      </c>
      <c r="B38" s="324"/>
      <c r="C38" s="150"/>
      <c r="D38" s="150"/>
      <c r="E38" s="150"/>
      <c r="F38" s="150">
        <v>1</v>
      </c>
      <c r="G38" s="116">
        <f t="shared" si="9"/>
        <v>1</v>
      </c>
      <c r="H38" s="151">
        <f t="shared" si="10"/>
        <v>1.5352947921833412E-6</v>
      </c>
      <c r="I38" s="140"/>
      <c r="J38" s="110"/>
      <c r="K38" s="110"/>
    </row>
    <row r="39" spans="1:11" ht="15" customHeight="1" x14ac:dyDescent="0.2">
      <c r="A39" s="225" t="s">
        <v>492</v>
      </c>
      <c r="B39" s="324"/>
      <c r="C39" s="150"/>
      <c r="D39" s="150"/>
      <c r="E39" s="150"/>
      <c r="F39" s="150">
        <v>0.66500000000000004</v>
      </c>
      <c r="G39" s="116">
        <f t="shared" si="9"/>
        <v>0.66500000000000004</v>
      </c>
      <c r="H39" s="151">
        <f t="shared" si="10"/>
        <v>1.0209710368019219E-6</v>
      </c>
      <c r="I39" s="140"/>
      <c r="J39" s="110"/>
      <c r="K39" s="110"/>
    </row>
    <row r="40" spans="1:11" ht="15" customHeight="1" x14ac:dyDescent="0.2">
      <c r="A40" s="109" t="s">
        <v>94</v>
      </c>
      <c r="B40" s="324"/>
      <c r="C40" s="160">
        <v>31940.46</v>
      </c>
      <c r="D40" s="160">
        <v>25834.83</v>
      </c>
      <c r="E40" s="160">
        <v>32735.22</v>
      </c>
      <c r="F40" s="160">
        <v>31213.599999999999</v>
      </c>
      <c r="G40" s="119">
        <f t="shared" si="9"/>
        <v>121724.11000000002</v>
      </c>
      <c r="H40" s="151">
        <f t="shared" ref="H40:H49" si="11">IF(G40&gt;0,G40/$G$21,"-")</f>
        <v>0.18688239216615218</v>
      </c>
      <c r="I40" s="140"/>
      <c r="J40" s="110"/>
      <c r="K40" s="110"/>
    </row>
    <row r="41" spans="1:11" ht="15" customHeight="1" x14ac:dyDescent="0.2">
      <c r="A41" s="109" t="s">
        <v>95</v>
      </c>
      <c r="B41" s="324"/>
      <c r="C41" s="160">
        <v>1174.92</v>
      </c>
      <c r="D41" s="160">
        <v>1061.08</v>
      </c>
      <c r="E41" s="160">
        <v>1114.08</v>
      </c>
      <c r="F41" s="160">
        <v>1021.12</v>
      </c>
      <c r="G41" s="119">
        <f t="shared" ref="G41:G49" si="12">SUM(C41:F41)</f>
        <v>4371.2</v>
      </c>
      <c r="H41" s="151">
        <f t="shared" si="11"/>
        <v>6.711080595591821E-3</v>
      </c>
      <c r="I41" s="140"/>
      <c r="J41" s="140"/>
      <c r="K41" s="140"/>
    </row>
    <row r="42" spans="1:11" x14ac:dyDescent="0.2">
      <c r="A42" s="225" t="s">
        <v>485</v>
      </c>
      <c r="B42" s="324"/>
      <c r="C42" s="160">
        <v>0.84</v>
      </c>
      <c r="D42" s="160">
        <v>5.08</v>
      </c>
      <c r="E42" s="160">
        <v>1</v>
      </c>
      <c r="F42" s="160">
        <v>1.68</v>
      </c>
      <c r="G42" s="119">
        <f t="shared" si="12"/>
        <v>8.6</v>
      </c>
      <c r="H42" s="151">
        <f t="shared" si="11"/>
        <v>1.3203535212776734E-5</v>
      </c>
      <c r="I42" s="140"/>
      <c r="J42" s="140"/>
      <c r="K42" s="140"/>
    </row>
    <row r="43" spans="1:11" x14ac:dyDescent="0.2">
      <c r="A43" s="225" t="s">
        <v>486</v>
      </c>
      <c r="B43" s="324"/>
      <c r="C43" s="160">
        <v>4.72</v>
      </c>
      <c r="D43" s="160">
        <v>15.66</v>
      </c>
      <c r="E43" s="160">
        <v>8.02</v>
      </c>
      <c r="F43" s="160">
        <v>0.3</v>
      </c>
      <c r="G43" s="119">
        <f t="shared" si="12"/>
        <v>28.7</v>
      </c>
      <c r="H43" s="151">
        <f t="shared" si="11"/>
        <v>4.4062960535661893E-5</v>
      </c>
      <c r="I43" s="140"/>
      <c r="J43" s="140"/>
      <c r="K43" s="140"/>
    </row>
    <row r="44" spans="1:11" x14ac:dyDescent="0.2">
      <c r="A44" s="225" t="s">
        <v>487</v>
      </c>
      <c r="B44" s="324"/>
      <c r="C44" s="160">
        <v>5.26</v>
      </c>
      <c r="D44" s="160">
        <v>4.54</v>
      </c>
      <c r="E44" s="160">
        <v>4.58</v>
      </c>
      <c r="F44" s="160">
        <v>1.5</v>
      </c>
      <c r="G44" s="119">
        <f t="shared" si="12"/>
        <v>15.88</v>
      </c>
      <c r="H44" s="151">
        <f t="shared" si="11"/>
        <v>2.4380481299871459E-5</v>
      </c>
      <c r="I44" s="140"/>
      <c r="J44" s="140"/>
      <c r="K44" s="140"/>
    </row>
    <row r="45" spans="1:11" x14ac:dyDescent="0.2">
      <c r="A45" s="225" t="s">
        <v>488</v>
      </c>
      <c r="B45" s="324"/>
      <c r="C45" s="160">
        <v>30.24</v>
      </c>
      <c r="D45" s="160">
        <v>30.36</v>
      </c>
      <c r="E45" s="160">
        <v>14.42</v>
      </c>
      <c r="F45" s="160">
        <v>8.02</v>
      </c>
      <c r="G45" s="119">
        <f t="shared" si="12"/>
        <v>83.039999999999992</v>
      </c>
      <c r="H45" s="151">
        <f t="shared" si="11"/>
        <v>1.2749087954290464E-4</v>
      </c>
      <c r="I45" s="140"/>
      <c r="J45" s="140"/>
      <c r="K45" s="140"/>
    </row>
    <row r="46" spans="1:11" x14ac:dyDescent="0.2">
      <c r="A46" s="225" t="s">
        <v>489</v>
      </c>
      <c r="B46" s="324"/>
      <c r="C46" s="160">
        <v>654.28</v>
      </c>
      <c r="D46" s="160">
        <v>87.51</v>
      </c>
      <c r="E46" s="160"/>
      <c r="F46" s="160">
        <v>143.46</v>
      </c>
      <c r="G46" s="119">
        <f t="shared" si="12"/>
        <v>885.25</v>
      </c>
      <c r="H46" s="151">
        <f t="shared" si="11"/>
        <v>1.3591197147803027E-3</v>
      </c>
      <c r="I46" s="140"/>
      <c r="J46" s="140"/>
      <c r="K46" s="140"/>
    </row>
    <row r="47" spans="1:11" x14ac:dyDescent="0.2">
      <c r="A47" s="225" t="s">
        <v>490</v>
      </c>
      <c r="B47" s="324"/>
      <c r="C47" s="160">
        <v>5.5</v>
      </c>
      <c r="D47" s="160">
        <v>173.34</v>
      </c>
      <c r="E47" s="160">
        <v>13.86</v>
      </c>
      <c r="F47" s="160">
        <v>66.58</v>
      </c>
      <c r="G47" s="119">
        <f t="shared" si="12"/>
        <v>259.27999999999997</v>
      </c>
      <c r="H47" s="151">
        <f t="shared" si="11"/>
        <v>3.9807123371729666E-4</v>
      </c>
      <c r="I47" s="140"/>
      <c r="J47" s="140"/>
      <c r="K47" s="140"/>
    </row>
    <row r="48" spans="1:11" x14ac:dyDescent="0.2">
      <c r="A48" s="225" t="s">
        <v>491</v>
      </c>
      <c r="B48" s="324"/>
      <c r="C48" s="160"/>
      <c r="D48" s="160"/>
      <c r="E48" s="160">
        <v>2.14</v>
      </c>
      <c r="F48" s="160">
        <v>1.5</v>
      </c>
      <c r="G48" s="119">
        <f t="shared" si="12"/>
        <v>3.64</v>
      </c>
      <c r="H48" s="151">
        <f t="shared" si="11"/>
        <v>5.5884730435473617E-6</v>
      </c>
      <c r="I48" s="140"/>
      <c r="J48" s="140"/>
      <c r="K48" s="140"/>
    </row>
    <row r="49" spans="1:11" x14ac:dyDescent="0.2">
      <c r="A49" s="169" t="s">
        <v>96</v>
      </c>
      <c r="B49" s="325"/>
      <c r="C49" s="170">
        <v>0</v>
      </c>
      <c r="D49" s="170">
        <v>0</v>
      </c>
      <c r="E49" s="170">
        <v>0</v>
      </c>
      <c r="F49" s="170">
        <v>0</v>
      </c>
      <c r="G49" s="120">
        <f t="shared" si="12"/>
        <v>0</v>
      </c>
      <c r="H49" s="155" t="str">
        <f t="shared" si="11"/>
        <v>-</v>
      </c>
      <c r="I49" s="140"/>
      <c r="J49" s="140"/>
      <c r="K49" s="140"/>
    </row>
    <row r="50" spans="1:11" x14ac:dyDescent="0.2">
      <c r="A50" s="141"/>
      <c r="B50" s="141"/>
      <c r="C50" s="142"/>
      <c r="D50" s="142"/>
      <c r="E50" s="142"/>
      <c r="F50" s="142"/>
      <c r="G50" s="107"/>
      <c r="H50" s="142"/>
      <c r="I50" s="140"/>
      <c r="J50" s="140"/>
      <c r="K50" s="140"/>
    </row>
    <row r="51" spans="1:11" ht="15.75" x14ac:dyDescent="0.25">
      <c r="A51" s="101" t="s">
        <v>97</v>
      </c>
      <c r="B51" s="171" t="s">
        <v>56</v>
      </c>
      <c r="C51" s="144" t="s">
        <v>57</v>
      </c>
      <c r="D51" s="144" t="s">
        <v>58</v>
      </c>
      <c r="E51" s="144" t="s">
        <v>59</v>
      </c>
      <c r="F51" s="144" t="s">
        <v>60</v>
      </c>
      <c r="G51" s="102" t="s">
        <v>61</v>
      </c>
      <c r="H51" s="145" t="s">
        <v>98</v>
      </c>
      <c r="I51" s="140"/>
      <c r="J51" s="140"/>
      <c r="K51" s="140"/>
    </row>
    <row r="52" spans="1:11" ht="15.6" customHeight="1" x14ac:dyDescent="0.2">
      <c r="A52" s="158" t="s">
        <v>99</v>
      </c>
      <c r="B52" s="112" t="s">
        <v>100</v>
      </c>
      <c r="C52" s="147">
        <v>21027000</v>
      </c>
      <c r="D52" s="147">
        <v>24866000</v>
      </c>
      <c r="E52" s="147">
        <v>22202000</v>
      </c>
      <c r="F52" s="147">
        <v>24275000</v>
      </c>
      <c r="G52" s="121">
        <f t="shared" ref="G52:G60" si="13">SUM(C52:F52)</f>
        <v>92370000</v>
      </c>
      <c r="H52" s="172">
        <f>IF(G52&gt;0,G52/$G$21,"-")</f>
        <v>141.81517995397522</v>
      </c>
      <c r="I52" s="140"/>
      <c r="J52" s="140"/>
      <c r="K52" s="140"/>
    </row>
    <row r="53" spans="1:11" x14ac:dyDescent="0.2">
      <c r="A53" s="109" t="s">
        <v>101</v>
      </c>
      <c r="B53" s="112" t="s">
        <v>100</v>
      </c>
      <c r="C53" s="160">
        <v>16033560</v>
      </c>
      <c r="D53" s="160">
        <v>11263830</v>
      </c>
      <c r="E53" s="160">
        <v>15410000</v>
      </c>
      <c r="F53" s="160">
        <v>16535000</v>
      </c>
      <c r="G53" s="122">
        <f t="shared" si="13"/>
        <v>59242390</v>
      </c>
      <c r="H53" s="172">
        <f t="shared" ref="H53:H58" si="14">IF(G53&gt;0,G53/$G$21,"-")</f>
        <v>90.954532843494448</v>
      </c>
      <c r="I53" s="140"/>
      <c r="J53" s="140"/>
      <c r="K53" s="140"/>
    </row>
    <row r="54" spans="1:11" ht="15.6" customHeight="1" x14ac:dyDescent="0.2">
      <c r="A54" s="109" t="s">
        <v>102</v>
      </c>
      <c r="B54" s="112" t="s">
        <v>103</v>
      </c>
      <c r="C54" s="160">
        <v>24404.240000000002</v>
      </c>
      <c r="D54" s="160">
        <v>4957.49</v>
      </c>
      <c r="E54" s="160">
        <v>691.25</v>
      </c>
      <c r="F54" s="160">
        <v>5049.8599999999997</v>
      </c>
      <c r="G54" s="122">
        <f t="shared" si="13"/>
        <v>35102.840000000004</v>
      </c>
      <c r="H54" s="172">
        <f t="shared" si="14"/>
        <v>5.3893207442845079E-2</v>
      </c>
      <c r="I54" s="140"/>
      <c r="J54" s="140"/>
      <c r="K54" s="140"/>
    </row>
    <row r="55" spans="1:11" ht="15.6" customHeight="1" x14ac:dyDescent="0.2">
      <c r="A55" s="109" t="s">
        <v>104</v>
      </c>
      <c r="B55" s="112" t="s">
        <v>103</v>
      </c>
      <c r="C55" s="160">
        <v>0</v>
      </c>
      <c r="D55" s="160"/>
      <c r="E55" s="160"/>
      <c r="F55" s="160"/>
      <c r="G55" s="122">
        <f t="shared" ref="G55" si="15">SUM(C55:F55)</f>
        <v>0</v>
      </c>
      <c r="H55" s="172" t="str">
        <f t="shared" si="14"/>
        <v>-</v>
      </c>
      <c r="I55" s="140"/>
      <c r="J55" s="140"/>
      <c r="K55" s="140"/>
    </row>
    <row r="56" spans="1:11" x14ac:dyDescent="0.2">
      <c r="A56" s="109" t="s">
        <v>105</v>
      </c>
      <c r="B56" s="112" t="s">
        <v>103</v>
      </c>
      <c r="C56" s="160">
        <v>40057</v>
      </c>
      <c r="D56" s="160">
        <v>33999</v>
      </c>
      <c r="E56" s="160">
        <v>49976</v>
      </c>
      <c r="F56" s="160">
        <v>46984</v>
      </c>
      <c r="G56" s="122">
        <f t="shared" si="13"/>
        <v>171016</v>
      </c>
      <c r="H56" s="172">
        <f t="shared" si="14"/>
        <v>0.26255997418002625</v>
      </c>
      <c r="I56" s="140"/>
      <c r="J56" s="140"/>
      <c r="K56" s="140"/>
    </row>
    <row r="57" spans="1:11" x14ac:dyDescent="0.2">
      <c r="A57" s="109" t="s">
        <v>106</v>
      </c>
      <c r="B57" s="112" t="s">
        <v>103</v>
      </c>
      <c r="C57" s="160">
        <v>2591610</v>
      </c>
      <c r="D57" s="160">
        <v>2364630</v>
      </c>
      <c r="E57" s="160">
        <v>2895700</v>
      </c>
      <c r="F57" s="160">
        <v>2497763.89</v>
      </c>
      <c r="G57" s="122">
        <f t="shared" si="13"/>
        <v>10349703.890000001</v>
      </c>
      <c r="H57" s="172">
        <f t="shared" si="14"/>
        <v>15.889846482956669</v>
      </c>
      <c r="I57" s="140"/>
      <c r="J57" s="140"/>
      <c r="K57" s="140"/>
    </row>
    <row r="58" spans="1:11" x14ac:dyDescent="0.2">
      <c r="A58" s="109" t="s">
        <v>107</v>
      </c>
      <c r="B58" s="112" t="s">
        <v>100</v>
      </c>
      <c r="C58" s="160">
        <v>239143.12</v>
      </c>
      <c r="D58" s="160">
        <v>303948.06</v>
      </c>
      <c r="E58" s="160">
        <v>282421.21999999997</v>
      </c>
      <c r="F58" s="160">
        <v>197850.65</v>
      </c>
      <c r="G58" s="122">
        <f t="shared" si="13"/>
        <v>1023363.0499999999</v>
      </c>
      <c r="H58" s="172">
        <f t="shared" si="14"/>
        <v>1.5711639611778601</v>
      </c>
      <c r="I58" s="140"/>
      <c r="J58" s="140"/>
      <c r="K58" s="140"/>
    </row>
    <row r="59" spans="1:11" x14ac:dyDescent="0.2">
      <c r="A59" s="109" t="s">
        <v>108</v>
      </c>
      <c r="B59" s="112" t="s">
        <v>109</v>
      </c>
      <c r="C59" s="160"/>
      <c r="D59" s="160"/>
      <c r="E59" s="160"/>
      <c r="F59" s="160"/>
      <c r="G59" s="119">
        <f t="shared" si="13"/>
        <v>0</v>
      </c>
      <c r="H59" s="173"/>
      <c r="I59" s="140"/>
    </row>
    <row r="60" spans="1:11" x14ac:dyDescent="0.2">
      <c r="A60" s="163" t="s">
        <v>96</v>
      </c>
      <c r="B60" s="174"/>
      <c r="C60" s="170"/>
      <c r="D60" s="170"/>
      <c r="E60" s="170"/>
      <c r="F60" s="170"/>
      <c r="G60" s="120">
        <f t="shared" si="13"/>
        <v>0</v>
      </c>
      <c r="H60" s="175"/>
      <c r="I60" s="140"/>
    </row>
    <row r="61" spans="1:11" x14ac:dyDescent="0.2">
      <c r="A61" s="141"/>
      <c r="B61" s="141"/>
      <c r="C61" s="142"/>
      <c r="D61" s="142"/>
      <c r="E61" s="142"/>
      <c r="F61" s="142"/>
      <c r="G61" s="107"/>
      <c r="H61" s="142"/>
      <c r="I61" s="140"/>
    </row>
    <row r="62" spans="1:11" ht="15.75" x14ac:dyDescent="0.25">
      <c r="A62" s="101" t="s">
        <v>110</v>
      </c>
      <c r="B62" s="176" t="s">
        <v>111</v>
      </c>
      <c r="C62" s="156" t="s">
        <v>57</v>
      </c>
      <c r="D62" s="156" t="s">
        <v>58</v>
      </c>
      <c r="E62" s="156" t="s">
        <v>59</v>
      </c>
      <c r="F62" s="156" t="s">
        <v>60</v>
      </c>
      <c r="G62" s="108" t="s">
        <v>61</v>
      </c>
      <c r="H62" s="157"/>
      <c r="I62" s="113" t="s">
        <v>112</v>
      </c>
    </row>
    <row r="63" spans="1:11" ht="14.25" customHeight="1" x14ac:dyDescent="0.2">
      <c r="A63" s="321" t="s">
        <v>113</v>
      </c>
      <c r="B63" s="156">
        <v>1</v>
      </c>
      <c r="C63" s="147">
        <v>2080</v>
      </c>
      <c r="D63" s="147">
        <v>1617</v>
      </c>
      <c r="E63" s="147">
        <v>2065</v>
      </c>
      <c r="F63" s="147">
        <v>2099</v>
      </c>
      <c r="G63" s="117">
        <f t="shared" ref="G63:G71" si="16">SUM(C63:F63)</f>
        <v>7861</v>
      </c>
      <c r="H63" s="148">
        <f>+G63/$I$63</f>
        <v>0.89737442922374433</v>
      </c>
      <c r="I63" s="114">
        <v>8760</v>
      </c>
    </row>
    <row r="64" spans="1:11" ht="14.25" customHeight="1" x14ac:dyDescent="0.2">
      <c r="A64" s="322"/>
      <c r="B64" s="142">
        <v>2</v>
      </c>
      <c r="C64" s="150">
        <v>1999.8</v>
      </c>
      <c r="D64" s="150">
        <v>1750.9</v>
      </c>
      <c r="E64" s="150">
        <v>2089.5</v>
      </c>
      <c r="F64" s="150">
        <v>2139.1999999999998</v>
      </c>
      <c r="G64" s="119">
        <f t="shared" si="16"/>
        <v>7979.4</v>
      </c>
      <c r="H64" s="151">
        <f t="shared" ref="H64:H66" si="17">+G64/$I$63</f>
        <v>0.91089041095890411</v>
      </c>
      <c r="I64" s="140"/>
    </row>
    <row r="65" spans="1:9" ht="14.25" customHeight="1" x14ac:dyDescent="0.2">
      <c r="A65" s="109" t="s">
        <v>114</v>
      </c>
      <c r="B65" s="142"/>
      <c r="C65" s="115">
        <f>AVERAGE(C63:C64)</f>
        <v>2039.9</v>
      </c>
      <c r="D65" s="115">
        <f t="shared" ref="D65:F65" si="18">AVERAGE(D63:D64)</f>
        <v>1683.95</v>
      </c>
      <c r="E65" s="115">
        <f t="shared" si="18"/>
        <v>2077.25</v>
      </c>
      <c r="F65" s="115">
        <f t="shared" si="18"/>
        <v>2119.1</v>
      </c>
      <c r="G65" s="123">
        <f>C65</f>
        <v>2039.9</v>
      </c>
      <c r="H65" s="124">
        <f t="shared" si="17"/>
        <v>0.23286529680365298</v>
      </c>
      <c r="I65" s="140"/>
    </row>
    <row r="66" spans="1:9" ht="14.25" customHeight="1" x14ac:dyDescent="0.2">
      <c r="A66" s="109" t="s">
        <v>115</v>
      </c>
      <c r="B66" s="142">
        <v>1</v>
      </c>
      <c r="C66" s="150">
        <v>2139.8000000000002</v>
      </c>
      <c r="D66" s="150">
        <v>1851</v>
      </c>
      <c r="E66" s="150">
        <v>2200.6</v>
      </c>
      <c r="F66" s="150">
        <v>2208</v>
      </c>
      <c r="G66" s="119">
        <f t="shared" si="16"/>
        <v>8399.4</v>
      </c>
      <c r="H66" s="151">
        <f t="shared" si="17"/>
        <v>0.95883561643835613</v>
      </c>
      <c r="I66" s="140"/>
    </row>
    <row r="67" spans="1:9" x14ac:dyDescent="0.2">
      <c r="A67" s="109" t="s">
        <v>116</v>
      </c>
      <c r="B67" s="142"/>
      <c r="C67" s="160"/>
      <c r="D67" s="160"/>
      <c r="E67" s="160"/>
      <c r="F67" s="160"/>
      <c r="G67" s="119">
        <f t="shared" si="16"/>
        <v>0</v>
      </c>
      <c r="H67" s="151" t="str">
        <f>IF(B67&gt;0,#REF!/I63,"n/a")</f>
        <v>n/a</v>
      </c>
      <c r="I67" s="140"/>
    </row>
    <row r="68" spans="1:9" x14ac:dyDescent="0.2">
      <c r="A68" s="109" t="s">
        <v>117</v>
      </c>
      <c r="B68" s="142" t="s">
        <v>118</v>
      </c>
      <c r="C68" s="240">
        <v>10.73</v>
      </c>
      <c r="D68" s="240">
        <v>9.99</v>
      </c>
      <c r="E68" s="240">
        <v>11.7</v>
      </c>
      <c r="F68" s="240">
        <v>11</v>
      </c>
      <c r="G68" s="160"/>
      <c r="H68" s="177"/>
      <c r="I68" s="140"/>
    </row>
    <row r="69" spans="1:9" x14ac:dyDescent="0.2">
      <c r="A69" s="109" t="s">
        <v>119</v>
      </c>
      <c r="B69" s="142" t="s">
        <v>120</v>
      </c>
      <c r="C69" s="160">
        <v>9</v>
      </c>
      <c r="D69" s="160"/>
      <c r="E69" s="160"/>
      <c r="F69" s="160"/>
      <c r="G69" s="119">
        <f t="shared" si="16"/>
        <v>9</v>
      </c>
      <c r="H69" s="161" t="str">
        <f>IF(G69&gt;0,"yes","no")</f>
        <v>yes</v>
      </c>
      <c r="I69" s="140"/>
    </row>
    <row r="70" spans="1:9" x14ac:dyDescent="0.2">
      <c r="A70" s="109" t="s">
        <v>121</v>
      </c>
      <c r="B70" s="142" t="s">
        <v>122</v>
      </c>
      <c r="C70" s="160">
        <v>21.5</v>
      </c>
      <c r="D70" s="160"/>
      <c r="E70" s="160"/>
      <c r="F70" s="160"/>
      <c r="G70" s="119">
        <f t="shared" si="16"/>
        <v>21.5</v>
      </c>
      <c r="H70" s="151">
        <f>+(G70)/I63</f>
        <v>2.454337899543379E-3</v>
      </c>
      <c r="I70" s="140"/>
    </row>
    <row r="71" spans="1:9" x14ac:dyDescent="0.2">
      <c r="A71" s="163" t="s">
        <v>123</v>
      </c>
      <c r="B71" s="111" t="s">
        <v>120</v>
      </c>
      <c r="C71" s="170">
        <v>0</v>
      </c>
      <c r="D71" s="170"/>
      <c r="E71" s="170"/>
      <c r="F71" s="170"/>
      <c r="G71" s="120">
        <f t="shared" si="16"/>
        <v>0</v>
      </c>
      <c r="H71" s="178" t="str">
        <f>IF(G71&gt;0,"yes","no")</f>
        <v>no</v>
      </c>
    </row>
    <row r="84" spans="1:8" x14ac:dyDescent="0.2">
      <c r="A84" s="140"/>
      <c r="B84" s="141"/>
      <c r="C84" s="141"/>
      <c r="D84" s="141"/>
      <c r="E84" s="141"/>
      <c r="F84" s="100"/>
      <c r="H84" s="142"/>
    </row>
  </sheetData>
  <mergeCells count="9">
    <mergeCell ref="J6:J8"/>
    <mergeCell ref="A63:A64"/>
    <mergeCell ref="B34:B49"/>
    <mergeCell ref="B4:C4"/>
    <mergeCell ref="B8:B20"/>
    <mergeCell ref="B24:B27"/>
    <mergeCell ref="B29:B30"/>
    <mergeCell ref="J10:J21"/>
    <mergeCell ref="J22:J26"/>
  </mergeCells>
  <phoneticPr fontId="25" type="noConversion"/>
  <pageMargins left="0.7" right="0.7" top="0.75" bottom="0.75" header="0.3" footer="0.3"/>
  <pageSetup paperSize="9" scale="87" orientation="portrait" r:id="rId1"/>
  <headerFooter scaleWithDoc="0">
    <oddFooter>&amp;C&amp;"Arial,Regular"Page &amp;P</oddFooter>
  </headerFooter>
  <rowBreaks count="1" manualBreakCount="1">
    <brk id="60" max="16383" man="1"/>
  </rowBreaks>
  <ignoredErrors>
    <ignoredError sqref="G66 G64"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4"/>
  </sheetPr>
  <dimension ref="A1:N134"/>
  <sheetViews>
    <sheetView zoomScale="90" zoomScaleNormal="90" workbookViewId="0">
      <selection activeCell="J18" sqref="J18"/>
    </sheetView>
  </sheetViews>
  <sheetFormatPr defaultColWidth="9.42578125" defaultRowHeight="15" x14ac:dyDescent="0.2"/>
  <cols>
    <col min="1" max="1" width="15" style="2" customWidth="1"/>
    <col min="2" max="2" width="11.140625" style="2" customWidth="1"/>
    <col min="3" max="3" width="11.85546875" style="2" customWidth="1"/>
    <col min="4" max="4" width="12.42578125" style="2" customWidth="1"/>
    <col min="5" max="6" width="9.42578125" style="2"/>
    <col min="7" max="7" width="12.7109375" style="2" bestFit="1" customWidth="1"/>
    <col min="8" max="8" width="9.42578125" style="2"/>
    <col min="9" max="9" width="9.85546875" style="2" customWidth="1"/>
    <col min="10" max="10" width="11.5703125" style="2" customWidth="1"/>
    <col min="11" max="16384" width="9.42578125" style="2"/>
  </cols>
  <sheetData>
    <row r="1" spans="1:14" x14ac:dyDescent="0.2">
      <c r="A1" s="63" t="str">
        <f>+'Cover Page'!$B$29</f>
        <v>Annual Performance Report 2024</v>
      </c>
      <c r="B1" s="63"/>
      <c r="C1" s="63"/>
      <c r="D1" s="63"/>
      <c r="E1" s="63" t="str">
        <f>+'Cover Page'!$B$33</f>
        <v>Enfinium Ferrybridge 1 Limited</v>
      </c>
      <c r="F1" s="63"/>
      <c r="G1" s="63"/>
      <c r="H1" s="63"/>
      <c r="I1" s="63"/>
      <c r="J1" s="63"/>
      <c r="K1" s="63"/>
      <c r="L1" s="63"/>
      <c r="M1" s="63"/>
      <c r="N1" s="63"/>
    </row>
    <row r="3" spans="1:14" ht="15.75" x14ac:dyDescent="0.25">
      <c r="A3" s="33" t="s">
        <v>124</v>
      </c>
      <c r="B3" s="135"/>
      <c r="C3" s="135"/>
      <c r="D3" s="135"/>
      <c r="E3" s="135"/>
      <c r="F3" s="135"/>
      <c r="G3" s="135"/>
      <c r="H3" s="135"/>
      <c r="I3" s="136"/>
      <c r="J3" s="63"/>
      <c r="K3" s="59" t="s">
        <v>3</v>
      </c>
      <c r="L3" s="63"/>
      <c r="M3" s="63"/>
      <c r="N3" s="63"/>
    </row>
    <row r="4" spans="1:14" x14ac:dyDescent="0.2">
      <c r="A4" s="137"/>
      <c r="B4" s="138"/>
      <c r="C4" s="138"/>
      <c r="D4" s="138"/>
      <c r="E4" s="138"/>
      <c r="F4" s="138"/>
      <c r="G4" s="138"/>
      <c r="H4" s="138"/>
      <c r="I4" s="139"/>
      <c r="J4" s="63"/>
      <c r="K4" s="63"/>
      <c r="L4" s="63"/>
      <c r="M4" s="63"/>
      <c r="N4" s="63"/>
    </row>
    <row r="5" spans="1:14" ht="15.75" customHeight="1" x14ac:dyDescent="0.2">
      <c r="A5" s="279" t="s">
        <v>559</v>
      </c>
      <c r="B5" s="280"/>
      <c r="C5" s="280"/>
      <c r="D5" s="280"/>
      <c r="E5" s="280"/>
      <c r="F5" s="280"/>
      <c r="G5" s="280"/>
      <c r="H5" s="280"/>
      <c r="I5" s="281"/>
      <c r="J5" s="63"/>
      <c r="K5" s="314" t="s">
        <v>393</v>
      </c>
      <c r="L5" s="314"/>
      <c r="M5" s="314"/>
      <c r="N5" s="314"/>
    </row>
    <row r="6" spans="1:14" x14ac:dyDescent="0.2">
      <c r="A6" s="282"/>
      <c r="B6" s="283"/>
      <c r="C6" s="283"/>
      <c r="D6" s="283"/>
      <c r="E6" s="283"/>
      <c r="F6" s="283"/>
      <c r="G6" s="283"/>
      <c r="H6" s="283"/>
      <c r="I6" s="284"/>
      <c r="J6" s="63"/>
      <c r="K6" s="314"/>
      <c r="L6" s="314"/>
      <c r="M6" s="314"/>
      <c r="N6" s="314"/>
    </row>
    <row r="7" spans="1:14" x14ac:dyDescent="0.2">
      <c r="A7" s="282"/>
      <c r="B7" s="283"/>
      <c r="C7" s="283"/>
      <c r="D7" s="283"/>
      <c r="E7" s="283"/>
      <c r="F7" s="283"/>
      <c r="G7" s="283"/>
      <c r="H7" s="283"/>
      <c r="I7" s="284"/>
      <c r="J7" s="63"/>
      <c r="K7" s="314"/>
      <c r="L7" s="314"/>
      <c r="M7" s="314"/>
      <c r="N7" s="314"/>
    </row>
    <row r="8" spans="1:14" ht="15.75" customHeight="1" x14ac:dyDescent="0.2">
      <c r="A8" s="282"/>
      <c r="B8" s="283"/>
      <c r="C8" s="283"/>
      <c r="D8" s="283"/>
      <c r="E8" s="283"/>
      <c r="F8" s="283"/>
      <c r="G8" s="283"/>
      <c r="H8" s="283"/>
      <c r="I8" s="284"/>
      <c r="J8" s="63"/>
      <c r="K8" s="314"/>
      <c r="L8" s="314"/>
      <c r="M8" s="314"/>
      <c r="N8" s="314"/>
    </row>
    <row r="9" spans="1:14" ht="15.75" customHeight="1" x14ac:dyDescent="0.2">
      <c r="A9" s="282"/>
      <c r="B9" s="283"/>
      <c r="C9" s="283"/>
      <c r="D9" s="283"/>
      <c r="E9" s="283"/>
      <c r="F9" s="283"/>
      <c r="G9" s="283"/>
      <c r="H9" s="283"/>
      <c r="I9" s="284"/>
      <c r="J9" s="63"/>
      <c r="K9" s="314"/>
      <c r="L9" s="314"/>
      <c r="M9" s="314"/>
      <c r="N9" s="314"/>
    </row>
    <row r="10" spans="1:14" ht="15.75" customHeight="1" x14ac:dyDescent="0.2">
      <c r="A10" s="282"/>
      <c r="B10" s="283"/>
      <c r="C10" s="283"/>
      <c r="D10" s="283"/>
      <c r="E10" s="283"/>
      <c r="F10" s="283"/>
      <c r="G10" s="283"/>
      <c r="H10" s="283"/>
      <c r="I10" s="284"/>
      <c r="J10" s="63"/>
      <c r="K10" s="314"/>
      <c r="L10" s="314"/>
      <c r="M10" s="314"/>
      <c r="N10" s="314"/>
    </row>
    <row r="11" spans="1:14" ht="15.75" customHeight="1" x14ac:dyDescent="0.2">
      <c r="A11" s="282"/>
      <c r="B11" s="283"/>
      <c r="C11" s="283"/>
      <c r="D11" s="283"/>
      <c r="E11" s="283"/>
      <c r="F11" s="283"/>
      <c r="G11" s="283"/>
      <c r="H11" s="283"/>
      <c r="I11" s="284"/>
      <c r="J11" s="63"/>
      <c r="K11" s="314"/>
      <c r="L11" s="314"/>
      <c r="M11" s="314"/>
      <c r="N11" s="314"/>
    </row>
    <row r="12" spans="1:14" ht="15.75" customHeight="1" x14ac:dyDescent="0.2">
      <c r="A12" s="282"/>
      <c r="B12" s="283"/>
      <c r="C12" s="283"/>
      <c r="D12" s="283"/>
      <c r="E12" s="283"/>
      <c r="F12" s="283"/>
      <c r="G12" s="283"/>
      <c r="H12" s="283"/>
      <c r="I12" s="284"/>
      <c r="J12" s="63"/>
      <c r="K12" s="314"/>
      <c r="L12" s="314"/>
      <c r="M12" s="314"/>
      <c r="N12" s="314"/>
    </row>
    <row r="13" spans="1:14" ht="15.75" customHeight="1" x14ac:dyDescent="0.2">
      <c r="A13" s="282"/>
      <c r="B13" s="283"/>
      <c r="C13" s="283"/>
      <c r="D13" s="283"/>
      <c r="E13" s="283"/>
      <c r="F13" s="283"/>
      <c r="G13" s="283"/>
      <c r="H13" s="283"/>
      <c r="I13" s="284"/>
      <c r="J13" s="63"/>
      <c r="K13" s="314"/>
      <c r="L13" s="314"/>
      <c r="M13" s="314"/>
      <c r="N13" s="314"/>
    </row>
    <row r="14" spans="1:14" ht="15.75" customHeight="1" x14ac:dyDescent="0.2">
      <c r="A14" s="282"/>
      <c r="B14" s="283"/>
      <c r="C14" s="283"/>
      <c r="D14" s="283"/>
      <c r="E14" s="283"/>
      <c r="F14" s="283"/>
      <c r="G14" s="283"/>
      <c r="H14" s="283"/>
      <c r="I14" s="284"/>
      <c r="J14" s="63"/>
      <c r="K14" s="314"/>
      <c r="L14" s="314"/>
      <c r="M14" s="314"/>
      <c r="N14" s="314"/>
    </row>
    <row r="15" spans="1:14" ht="15.75" customHeight="1" x14ac:dyDescent="0.2">
      <c r="A15" s="282"/>
      <c r="B15" s="283"/>
      <c r="C15" s="283"/>
      <c r="D15" s="283"/>
      <c r="E15" s="283"/>
      <c r="F15" s="283"/>
      <c r="G15" s="283"/>
      <c r="H15" s="283"/>
      <c r="I15" s="284"/>
      <c r="J15" s="63"/>
      <c r="K15" s="63"/>
      <c r="L15" s="63"/>
      <c r="M15" s="63"/>
      <c r="N15" s="63"/>
    </row>
    <row r="16" spans="1:14" ht="15.75" customHeight="1" x14ac:dyDescent="0.2">
      <c r="A16" s="282"/>
      <c r="B16" s="283"/>
      <c r="C16" s="283"/>
      <c r="D16" s="283"/>
      <c r="E16" s="283"/>
      <c r="F16" s="283"/>
      <c r="G16" s="283"/>
      <c r="H16" s="283"/>
      <c r="I16" s="284"/>
      <c r="J16" s="63"/>
      <c r="K16" s="63"/>
      <c r="L16" s="63"/>
      <c r="M16" s="63"/>
      <c r="N16" s="63"/>
    </row>
    <row r="17" spans="1:14" ht="15.75" customHeight="1" x14ac:dyDescent="0.2">
      <c r="A17" s="282"/>
      <c r="B17" s="283"/>
      <c r="C17" s="283"/>
      <c r="D17" s="283"/>
      <c r="E17" s="283"/>
      <c r="F17" s="283"/>
      <c r="G17" s="283"/>
      <c r="H17" s="283"/>
      <c r="I17" s="284"/>
      <c r="J17" s="63"/>
      <c r="K17" s="63"/>
      <c r="L17" s="63"/>
      <c r="M17" s="63"/>
      <c r="N17" s="63"/>
    </row>
    <row r="18" spans="1:14" x14ac:dyDescent="0.2">
      <c r="A18" s="282"/>
      <c r="B18" s="283"/>
      <c r="C18" s="283"/>
      <c r="D18" s="283"/>
      <c r="E18" s="283"/>
      <c r="F18" s="283"/>
      <c r="G18" s="283"/>
      <c r="H18" s="283"/>
      <c r="I18" s="284"/>
      <c r="J18" s="63"/>
      <c r="K18" s="63"/>
      <c r="L18" s="63"/>
      <c r="M18" s="63"/>
      <c r="N18" s="63"/>
    </row>
    <row r="19" spans="1:14" x14ac:dyDescent="0.2">
      <c r="A19" s="282"/>
      <c r="B19" s="283"/>
      <c r="C19" s="283"/>
      <c r="D19" s="283"/>
      <c r="E19" s="283"/>
      <c r="F19" s="283"/>
      <c r="G19" s="283"/>
      <c r="H19" s="283"/>
      <c r="I19" s="284"/>
      <c r="J19" s="63"/>
      <c r="K19" s="63"/>
      <c r="L19" s="63"/>
      <c r="M19" s="63"/>
      <c r="N19" s="63"/>
    </row>
    <row r="20" spans="1:14" x14ac:dyDescent="0.2">
      <c r="A20" s="282"/>
      <c r="B20" s="283"/>
      <c r="C20" s="283"/>
      <c r="D20" s="283"/>
      <c r="E20" s="283"/>
      <c r="F20" s="283"/>
      <c r="G20" s="283"/>
      <c r="H20" s="283"/>
      <c r="I20" s="284"/>
      <c r="J20" s="63"/>
      <c r="K20" s="63"/>
      <c r="L20" s="63"/>
      <c r="M20" s="63"/>
      <c r="N20" s="63"/>
    </row>
    <row r="21" spans="1:14" x14ac:dyDescent="0.2">
      <c r="A21" s="282"/>
      <c r="B21" s="283"/>
      <c r="C21" s="283"/>
      <c r="D21" s="283"/>
      <c r="E21" s="283"/>
      <c r="F21" s="283"/>
      <c r="G21" s="283"/>
      <c r="H21" s="283"/>
      <c r="I21" s="284"/>
      <c r="J21" s="63"/>
      <c r="K21" s="63"/>
      <c r="L21" s="63"/>
      <c r="M21" s="63"/>
      <c r="N21" s="63"/>
    </row>
    <row r="22" spans="1:14" ht="15.6" customHeight="1" x14ac:dyDescent="0.2">
      <c r="A22" s="282"/>
      <c r="B22" s="283"/>
      <c r="C22" s="283"/>
      <c r="D22" s="283"/>
      <c r="E22" s="283"/>
      <c r="F22" s="283"/>
      <c r="G22" s="283"/>
      <c r="H22" s="283"/>
      <c r="I22" s="284"/>
      <c r="J22" s="63"/>
      <c r="K22" s="179"/>
      <c r="L22" s="179"/>
      <c r="M22" s="179"/>
      <c r="N22" s="179"/>
    </row>
    <row r="23" spans="1:14" x14ac:dyDescent="0.2">
      <c r="A23" s="282"/>
      <c r="B23" s="283"/>
      <c r="C23" s="283"/>
      <c r="D23" s="283"/>
      <c r="E23" s="283"/>
      <c r="F23" s="283"/>
      <c r="G23" s="283"/>
      <c r="H23" s="283"/>
      <c r="I23" s="284"/>
      <c r="J23" s="63"/>
      <c r="K23" s="179"/>
      <c r="L23" s="179"/>
      <c r="M23" s="179"/>
      <c r="N23" s="179"/>
    </row>
    <row r="24" spans="1:14" x14ac:dyDescent="0.2">
      <c r="A24" s="282"/>
      <c r="B24" s="283"/>
      <c r="C24" s="283"/>
      <c r="D24" s="283"/>
      <c r="E24" s="283"/>
      <c r="F24" s="283"/>
      <c r="G24" s="283"/>
      <c r="H24" s="283"/>
      <c r="I24" s="284"/>
      <c r="J24" s="63"/>
      <c r="K24" s="179"/>
      <c r="L24" s="179"/>
      <c r="M24" s="179"/>
      <c r="N24" s="179"/>
    </row>
    <row r="25" spans="1:14" x14ac:dyDescent="0.2">
      <c r="A25" s="282"/>
      <c r="B25" s="283"/>
      <c r="C25" s="283"/>
      <c r="D25" s="283"/>
      <c r="E25" s="283"/>
      <c r="F25" s="283"/>
      <c r="G25" s="283"/>
      <c r="H25" s="283"/>
      <c r="I25" s="284"/>
      <c r="J25" s="63"/>
      <c r="K25" s="179"/>
      <c r="L25" s="179"/>
      <c r="M25" s="179"/>
      <c r="N25" s="179"/>
    </row>
    <row r="26" spans="1:14" x14ac:dyDescent="0.2">
      <c r="A26" s="282"/>
      <c r="B26" s="283"/>
      <c r="C26" s="283"/>
      <c r="D26" s="283"/>
      <c r="E26" s="283"/>
      <c r="F26" s="283"/>
      <c r="G26" s="283"/>
      <c r="H26" s="283"/>
      <c r="I26" s="284"/>
      <c r="J26" s="63"/>
      <c r="K26" s="179"/>
      <c r="L26" s="179"/>
      <c r="M26" s="179"/>
      <c r="N26" s="179"/>
    </row>
    <row r="27" spans="1:14" x14ac:dyDescent="0.2">
      <c r="A27" s="285"/>
      <c r="B27" s="286"/>
      <c r="C27" s="286"/>
      <c r="D27" s="286"/>
      <c r="E27" s="286"/>
      <c r="F27" s="286"/>
      <c r="G27" s="286"/>
      <c r="H27" s="286"/>
      <c r="I27" s="287"/>
      <c r="J27" s="63"/>
      <c r="K27" s="179"/>
      <c r="L27" s="179"/>
      <c r="M27" s="179"/>
      <c r="N27" s="179"/>
    </row>
    <row r="28" spans="1:14" x14ac:dyDescent="0.2">
      <c r="A28" s="63"/>
      <c r="B28" s="63"/>
      <c r="C28" s="63"/>
      <c r="D28" s="63"/>
      <c r="E28" s="63"/>
      <c r="F28" s="63"/>
      <c r="G28" s="63"/>
      <c r="H28" s="63"/>
      <c r="I28" s="63"/>
      <c r="J28" s="63"/>
      <c r="K28" s="179"/>
      <c r="L28" s="179"/>
      <c r="M28" s="179"/>
      <c r="N28" s="179"/>
    </row>
    <row r="29" spans="1:14" ht="15.75" x14ac:dyDescent="0.25">
      <c r="A29" s="33" t="s">
        <v>125</v>
      </c>
      <c r="B29" s="135"/>
      <c r="C29" s="135"/>
      <c r="D29" s="135"/>
      <c r="E29" s="135"/>
      <c r="F29" s="135"/>
      <c r="G29" s="135"/>
      <c r="H29" s="135"/>
      <c r="I29" s="136"/>
      <c r="J29" s="63"/>
      <c r="K29" s="179"/>
      <c r="L29" s="179"/>
      <c r="M29" s="179"/>
      <c r="N29" s="179"/>
    </row>
    <row r="30" spans="1:14" x14ac:dyDescent="0.2">
      <c r="A30" s="137"/>
      <c r="B30" s="138"/>
      <c r="C30" s="138"/>
      <c r="D30" s="138"/>
      <c r="E30" s="138"/>
      <c r="F30" s="138"/>
      <c r="G30" s="138"/>
      <c r="H30" s="138"/>
      <c r="I30" s="139"/>
      <c r="J30" s="63"/>
      <c r="K30" s="179"/>
      <c r="L30" s="179"/>
      <c r="M30" s="179"/>
      <c r="N30" s="179"/>
    </row>
    <row r="31" spans="1:14" x14ac:dyDescent="0.2">
      <c r="A31" s="279" t="s">
        <v>553</v>
      </c>
      <c r="B31" s="288"/>
      <c r="C31" s="288"/>
      <c r="D31" s="288"/>
      <c r="E31" s="288"/>
      <c r="F31" s="288"/>
      <c r="G31" s="288"/>
      <c r="H31" s="288"/>
      <c r="I31" s="289"/>
      <c r="J31" s="63"/>
      <c r="K31" s="314" t="s">
        <v>126</v>
      </c>
      <c r="L31" s="314"/>
      <c r="M31" s="314"/>
      <c r="N31" s="314"/>
    </row>
    <row r="32" spans="1:14" x14ac:dyDescent="0.2">
      <c r="A32" s="290"/>
      <c r="B32" s="291"/>
      <c r="C32" s="291"/>
      <c r="D32" s="291"/>
      <c r="E32" s="291"/>
      <c r="F32" s="291"/>
      <c r="G32" s="291"/>
      <c r="H32" s="291"/>
      <c r="I32" s="292"/>
      <c r="J32" s="63"/>
      <c r="K32" s="314"/>
      <c r="L32" s="314"/>
      <c r="M32" s="314"/>
      <c r="N32" s="314"/>
    </row>
    <row r="33" spans="1:14" x14ac:dyDescent="0.2">
      <c r="A33" s="290"/>
      <c r="B33" s="291"/>
      <c r="C33" s="291"/>
      <c r="D33" s="291"/>
      <c r="E33" s="291"/>
      <c r="F33" s="291"/>
      <c r="G33" s="291"/>
      <c r="H33" s="291"/>
      <c r="I33" s="292"/>
      <c r="J33" s="63"/>
      <c r="K33" s="314"/>
      <c r="L33" s="314"/>
      <c r="M33" s="314"/>
      <c r="N33" s="314"/>
    </row>
    <row r="34" spans="1:14" x14ac:dyDescent="0.2">
      <c r="A34" s="290"/>
      <c r="B34" s="291"/>
      <c r="C34" s="291"/>
      <c r="D34" s="291"/>
      <c r="E34" s="291"/>
      <c r="F34" s="291"/>
      <c r="G34" s="291"/>
      <c r="H34" s="291"/>
      <c r="I34" s="292"/>
      <c r="J34" s="63"/>
      <c r="K34" s="314"/>
      <c r="L34" s="314"/>
      <c r="M34" s="314"/>
      <c r="N34" s="314"/>
    </row>
    <row r="35" spans="1:14" x14ac:dyDescent="0.2">
      <c r="A35" s="290"/>
      <c r="B35" s="291"/>
      <c r="C35" s="291"/>
      <c r="D35" s="291"/>
      <c r="E35" s="291"/>
      <c r="F35" s="291"/>
      <c r="G35" s="291"/>
      <c r="H35" s="291"/>
      <c r="I35" s="292"/>
      <c r="J35" s="63"/>
      <c r="K35" s="314"/>
      <c r="L35" s="314"/>
      <c r="M35" s="314"/>
      <c r="N35" s="314"/>
    </row>
    <row r="36" spans="1:14" x14ac:dyDescent="0.2">
      <c r="A36" s="290"/>
      <c r="B36" s="291"/>
      <c r="C36" s="291"/>
      <c r="D36" s="291"/>
      <c r="E36" s="291"/>
      <c r="F36" s="291"/>
      <c r="G36" s="291"/>
      <c r="H36" s="291"/>
      <c r="I36" s="292"/>
      <c r="J36" s="63"/>
      <c r="K36" s="314"/>
      <c r="L36" s="314"/>
      <c r="M36" s="314"/>
      <c r="N36" s="314"/>
    </row>
    <row r="37" spans="1:14" x14ac:dyDescent="0.2">
      <c r="A37" s="290"/>
      <c r="B37" s="291"/>
      <c r="C37" s="291"/>
      <c r="D37" s="291"/>
      <c r="E37" s="291"/>
      <c r="F37" s="291"/>
      <c r="G37" s="291"/>
      <c r="H37" s="291"/>
      <c r="I37" s="292"/>
      <c r="J37" s="63"/>
      <c r="K37" s="314"/>
      <c r="L37" s="314"/>
      <c r="M37" s="314"/>
      <c r="N37" s="314"/>
    </row>
    <row r="38" spans="1:14" ht="14.25" customHeight="1" x14ac:dyDescent="0.2">
      <c r="A38" s="290"/>
      <c r="B38" s="291"/>
      <c r="C38" s="291"/>
      <c r="D38" s="291"/>
      <c r="E38" s="291"/>
      <c r="F38" s="291"/>
      <c r="G38" s="291"/>
      <c r="H38" s="291"/>
      <c r="I38" s="292"/>
      <c r="J38" s="63"/>
      <c r="K38" s="314"/>
      <c r="L38" s="314"/>
      <c r="M38" s="314"/>
      <c r="N38" s="314"/>
    </row>
    <row r="39" spans="1:14" x14ac:dyDescent="0.2">
      <c r="A39" s="290"/>
      <c r="B39" s="291"/>
      <c r="C39" s="291"/>
      <c r="D39" s="291"/>
      <c r="E39" s="291"/>
      <c r="F39" s="291"/>
      <c r="G39" s="291"/>
      <c r="H39" s="291"/>
      <c r="I39" s="292"/>
      <c r="J39" s="63"/>
      <c r="K39" s="314"/>
      <c r="L39" s="314"/>
      <c r="M39" s="314"/>
      <c r="N39" s="314"/>
    </row>
    <row r="40" spans="1:14" x14ac:dyDescent="0.2">
      <c r="A40" s="290"/>
      <c r="B40" s="291"/>
      <c r="C40" s="291"/>
      <c r="D40" s="291"/>
      <c r="E40" s="291"/>
      <c r="F40" s="291"/>
      <c r="G40" s="291"/>
      <c r="H40" s="291"/>
      <c r="I40" s="292"/>
      <c r="J40" s="63"/>
      <c r="K40" s="314"/>
      <c r="L40" s="314"/>
      <c r="M40" s="314"/>
      <c r="N40" s="314"/>
    </row>
    <row r="41" spans="1:14" x14ac:dyDescent="0.2">
      <c r="A41" s="293"/>
      <c r="B41" s="294"/>
      <c r="C41" s="294"/>
      <c r="D41" s="294"/>
      <c r="E41" s="294"/>
      <c r="F41" s="294"/>
      <c r="G41" s="294"/>
      <c r="H41" s="294"/>
      <c r="I41" s="295"/>
    </row>
    <row r="43" spans="1:14" s="1" customFormat="1" ht="30" customHeight="1" x14ac:dyDescent="0.25">
      <c r="A43" s="199">
        <f>+'Cover Page'!C39</f>
        <v>2024</v>
      </c>
      <c r="B43" s="360" t="s">
        <v>391</v>
      </c>
      <c r="C43" s="361"/>
      <c r="D43" s="361"/>
      <c r="E43" s="361"/>
      <c r="F43" s="361"/>
      <c r="G43" s="361"/>
      <c r="H43" s="361"/>
      <c r="I43" s="362"/>
    </row>
    <row r="44" spans="1:14" ht="15.75" x14ac:dyDescent="0.25">
      <c r="A44" s="5" t="s">
        <v>39</v>
      </c>
      <c r="B44" s="359" t="s">
        <v>392</v>
      </c>
      <c r="C44" s="332"/>
      <c r="D44" s="332"/>
      <c r="E44" s="332"/>
      <c r="F44" s="332"/>
      <c r="G44" s="332"/>
      <c r="H44" s="332"/>
      <c r="I44" s="333"/>
      <c r="K44" s="368" t="s">
        <v>416</v>
      </c>
      <c r="L44" s="369"/>
      <c r="M44" s="369"/>
      <c r="N44" s="369"/>
    </row>
    <row r="45" spans="1:14" ht="17.25" customHeight="1" x14ac:dyDescent="0.2">
      <c r="A45" s="265">
        <v>45307</v>
      </c>
      <c r="B45" s="356" t="s">
        <v>542</v>
      </c>
      <c r="C45" s="357"/>
      <c r="D45" s="357"/>
      <c r="E45" s="357"/>
      <c r="F45" s="357"/>
      <c r="G45" s="357"/>
      <c r="H45" s="357"/>
      <c r="I45" s="358"/>
      <c r="K45" s="368"/>
      <c r="L45" s="369"/>
      <c r="M45" s="369"/>
      <c r="N45" s="369"/>
    </row>
    <row r="46" spans="1:14" ht="15.75" customHeight="1" x14ac:dyDescent="0.25">
      <c r="A46" s="265">
        <v>45374</v>
      </c>
      <c r="B46" s="352" t="s">
        <v>541</v>
      </c>
      <c r="C46" s="353"/>
      <c r="D46" s="353"/>
      <c r="E46" s="353"/>
      <c r="F46" s="353"/>
      <c r="G46" s="353"/>
      <c r="H46" s="353"/>
      <c r="I46" s="353"/>
      <c r="K46" s="369"/>
      <c r="L46" s="369"/>
      <c r="M46" s="369"/>
      <c r="N46" s="369"/>
    </row>
    <row r="47" spans="1:14" x14ac:dyDescent="0.2">
      <c r="A47" s="265">
        <v>45376</v>
      </c>
      <c r="B47" s="331" t="s">
        <v>539</v>
      </c>
      <c r="C47" s="354"/>
      <c r="D47" s="354"/>
      <c r="E47" s="354"/>
      <c r="F47" s="354"/>
      <c r="G47" s="354"/>
      <c r="H47" s="354"/>
      <c r="I47" s="355"/>
      <c r="K47" s="369"/>
      <c r="L47" s="369"/>
      <c r="M47" s="369"/>
      <c r="N47" s="369"/>
    </row>
    <row r="48" spans="1:14" ht="15.75" x14ac:dyDescent="0.25">
      <c r="A48" s="265">
        <v>45385</v>
      </c>
      <c r="B48" s="343" t="s">
        <v>543</v>
      </c>
      <c r="C48" s="344"/>
      <c r="D48" s="344"/>
      <c r="E48" s="344"/>
      <c r="F48" s="344"/>
      <c r="G48" s="344"/>
      <c r="H48" s="344"/>
      <c r="I48" s="344"/>
      <c r="K48" s="369"/>
      <c r="L48" s="369"/>
      <c r="M48" s="369"/>
      <c r="N48" s="369"/>
    </row>
    <row r="49" spans="1:14" ht="15.75" x14ac:dyDescent="0.25">
      <c r="A49" s="265">
        <v>45412</v>
      </c>
      <c r="B49" s="343" t="s">
        <v>544</v>
      </c>
      <c r="C49" s="344"/>
      <c r="D49" s="344"/>
      <c r="E49" s="344"/>
      <c r="F49" s="344"/>
      <c r="G49" s="344"/>
      <c r="H49" s="344"/>
      <c r="I49" s="344"/>
      <c r="K49" s="369"/>
      <c r="L49" s="369"/>
      <c r="M49" s="369"/>
      <c r="N49" s="369"/>
    </row>
    <row r="50" spans="1:14" ht="15.75" x14ac:dyDescent="0.25">
      <c r="A50" s="265">
        <v>45468</v>
      </c>
      <c r="B50" s="343" t="s">
        <v>545</v>
      </c>
      <c r="C50" s="344"/>
      <c r="D50" s="344"/>
      <c r="E50" s="344"/>
      <c r="F50" s="344"/>
      <c r="G50" s="344"/>
      <c r="H50" s="344"/>
      <c r="I50" s="344"/>
      <c r="K50" s="369"/>
      <c r="L50" s="369"/>
      <c r="M50" s="369"/>
      <c r="N50" s="369"/>
    </row>
    <row r="51" spans="1:14" ht="33" customHeight="1" x14ac:dyDescent="0.25">
      <c r="A51" s="265">
        <v>45518</v>
      </c>
      <c r="B51" s="352" t="s">
        <v>546</v>
      </c>
      <c r="C51" s="353"/>
      <c r="D51" s="353"/>
      <c r="E51" s="353"/>
      <c r="F51" s="353"/>
      <c r="G51" s="353"/>
      <c r="H51" s="353"/>
      <c r="I51" s="353"/>
      <c r="K51" s="369"/>
      <c r="L51" s="369"/>
      <c r="M51" s="369"/>
      <c r="N51" s="369"/>
    </row>
    <row r="52" spans="1:14" ht="18.75" customHeight="1" x14ac:dyDescent="0.25">
      <c r="A52" s="265">
        <v>45483</v>
      </c>
      <c r="B52" s="343" t="s">
        <v>548</v>
      </c>
      <c r="C52" s="344"/>
      <c r="D52" s="344"/>
      <c r="E52" s="344"/>
      <c r="F52" s="344"/>
      <c r="G52" s="344"/>
      <c r="H52" s="344"/>
      <c r="I52" s="344"/>
      <c r="K52" s="369"/>
      <c r="L52" s="369"/>
      <c r="M52" s="369"/>
      <c r="N52" s="369"/>
    </row>
    <row r="53" spans="1:14" ht="18" customHeight="1" x14ac:dyDescent="0.25">
      <c r="A53" s="265">
        <v>45558</v>
      </c>
      <c r="B53" s="343" t="s">
        <v>540</v>
      </c>
      <c r="C53" s="344"/>
      <c r="D53" s="344"/>
      <c r="E53" s="344"/>
      <c r="F53" s="344"/>
      <c r="G53" s="344"/>
      <c r="H53" s="344"/>
      <c r="I53" s="344"/>
      <c r="K53" s="369"/>
      <c r="L53" s="369"/>
      <c r="M53" s="369"/>
      <c r="N53" s="369"/>
    </row>
    <row r="54" spans="1:14" ht="15.75" x14ac:dyDescent="0.25">
      <c r="A54" s="265">
        <v>45562</v>
      </c>
      <c r="B54" s="343" t="s">
        <v>547</v>
      </c>
      <c r="C54" s="344"/>
      <c r="D54" s="344"/>
      <c r="E54" s="344"/>
      <c r="F54" s="344"/>
      <c r="G54" s="344"/>
      <c r="H54" s="344"/>
      <c r="I54" s="344"/>
      <c r="K54" s="338"/>
      <c r="L54" s="338"/>
      <c r="M54" s="338"/>
      <c r="N54" s="338"/>
    </row>
    <row r="55" spans="1:14" ht="15.75" x14ac:dyDescent="0.25">
      <c r="A55" s="265">
        <v>45609</v>
      </c>
      <c r="B55" s="343" t="s">
        <v>547</v>
      </c>
      <c r="C55" s="344"/>
      <c r="D55" s="344"/>
      <c r="E55" s="344"/>
      <c r="F55" s="344"/>
      <c r="G55" s="344"/>
      <c r="H55" s="344"/>
      <c r="I55" s="344"/>
      <c r="K55" s="338"/>
      <c r="L55" s="338"/>
      <c r="M55" s="338"/>
      <c r="N55" s="338"/>
    </row>
    <row r="56" spans="1:14" ht="15.75" x14ac:dyDescent="0.25">
      <c r="A56" s="265">
        <v>45637</v>
      </c>
      <c r="B56" s="343" t="s">
        <v>551</v>
      </c>
      <c r="C56" s="344"/>
      <c r="D56" s="344"/>
      <c r="E56" s="344"/>
      <c r="F56" s="344"/>
      <c r="G56" s="344"/>
      <c r="H56" s="344"/>
      <c r="I56" s="344"/>
      <c r="K56" s="338"/>
      <c r="L56" s="338"/>
      <c r="M56" s="338"/>
      <c r="N56" s="338"/>
    </row>
    <row r="57" spans="1:14" ht="15.75" x14ac:dyDescent="0.25">
      <c r="A57" s="265">
        <v>45643</v>
      </c>
      <c r="B57" s="343" t="s">
        <v>550</v>
      </c>
      <c r="C57" s="344"/>
      <c r="D57" s="344"/>
      <c r="E57" s="344"/>
      <c r="F57" s="344"/>
      <c r="G57" s="344"/>
      <c r="H57" s="344"/>
      <c r="I57" s="344"/>
      <c r="K57" s="338"/>
      <c r="L57" s="338"/>
      <c r="M57" s="338"/>
      <c r="N57" s="338"/>
    </row>
    <row r="58" spans="1:14" ht="15.75" x14ac:dyDescent="0.25">
      <c r="A58" s="44"/>
      <c r="B58" s="343"/>
      <c r="C58" s="344"/>
      <c r="D58" s="344"/>
      <c r="E58" s="344"/>
      <c r="F58" s="344"/>
      <c r="G58" s="344"/>
      <c r="H58" s="344"/>
      <c r="I58" s="344"/>
    </row>
    <row r="59" spans="1:14" x14ac:dyDescent="0.2">
      <c r="A59" s="3"/>
    </row>
    <row r="60" spans="1:14" x14ac:dyDescent="0.2">
      <c r="A60" s="3"/>
    </row>
    <row r="61" spans="1:14" ht="29.45" customHeight="1" x14ac:dyDescent="0.2">
      <c r="A61" s="205">
        <f>+'Cover Page'!C39</f>
        <v>2024</v>
      </c>
      <c r="B61" s="360" t="s">
        <v>401</v>
      </c>
      <c r="C61" s="361"/>
      <c r="D61" s="361"/>
      <c r="E61" s="361"/>
      <c r="F61" s="361"/>
      <c r="G61" s="361"/>
      <c r="H61" s="361"/>
      <c r="I61" s="362"/>
      <c r="K61" s="368" t="s">
        <v>415</v>
      </c>
      <c r="L61" s="338"/>
      <c r="M61" s="338"/>
      <c r="N61" s="338"/>
    </row>
    <row r="62" spans="1:14" ht="27.6" customHeight="1" x14ac:dyDescent="0.2">
      <c r="A62" s="43" t="s">
        <v>39</v>
      </c>
      <c r="B62" s="37" t="s">
        <v>418</v>
      </c>
      <c r="C62" s="37" t="s">
        <v>417</v>
      </c>
      <c r="D62" s="350" t="s">
        <v>395</v>
      </c>
      <c r="E62" s="364"/>
      <c r="F62" s="350" t="s">
        <v>394</v>
      </c>
      <c r="G62" s="363"/>
      <c r="H62" s="363"/>
      <c r="I62" s="364"/>
      <c r="K62" s="338"/>
      <c r="L62" s="338"/>
      <c r="M62" s="338"/>
      <c r="N62" s="338"/>
    </row>
    <row r="63" spans="1:14" ht="28.5" x14ac:dyDescent="0.2">
      <c r="A63" s="206" t="s">
        <v>493</v>
      </c>
      <c r="B63" s="365"/>
      <c r="C63" s="365"/>
      <c r="D63" s="201" t="s">
        <v>396</v>
      </c>
      <c r="E63" s="203"/>
      <c r="F63" s="334"/>
      <c r="G63" s="335"/>
      <c r="H63" s="335"/>
      <c r="I63" s="336"/>
      <c r="K63" s="338"/>
      <c r="L63" s="338"/>
      <c r="M63" s="338"/>
      <c r="N63" s="338"/>
    </row>
    <row r="64" spans="1:14" ht="15.75" x14ac:dyDescent="0.25">
      <c r="A64" s="44"/>
      <c r="B64" s="366"/>
      <c r="C64" s="366"/>
      <c r="D64" s="202" t="s">
        <v>397</v>
      </c>
      <c r="E64" s="200"/>
      <c r="F64" s="337"/>
      <c r="G64" s="338"/>
      <c r="H64" s="338"/>
      <c r="I64" s="339"/>
      <c r="K64" s="338"/>
      <c r="L64" s="338"/>
      <c r="M64" s="338"/>
      <c r="N64" s="338"/>
    </row>
    <row r="65" spans="1:14" ht="15" customHeight="1" x14ac:dyDescent="0.25">
      <c r="A65" s="44"/>
      <c r="B65" s="367"/>
      <c r="C65" s="367"/>
      <c r="D65" s="202" t="s">
        <v>398</v>
      </c>
      <c r="E65" s="200"/>
      <c r="F65" s="340"/>
      <c r="G65" s="341"/>
      <c r="H65" s="341"/>
      <c r="I65" s="342"/>
      <c r="K65" s="338"/>
      <c r="L65" s="338"/>
      <c r="M65" s="338"/>
      <c r="N65" s="338"/>
    </row>
    <row r="66" spans="1:14" ht="28.5" x14ac:dyDescent="0.2">
      <c r="A66" s="44"/>
      <c r="B66" s="365"/>
      <c r="C66" s="365"/>
      <c r="D66" s="201" t="s">
        <v>396</v>
      </c>
      <c r="E66" s="203"/>
      <c r="F66" s="334"/>
      <c r="G66" s="335"/>
      <c r="H66" s="335"/>
      <c r="I66" s="336"/>
      <c r="K66" s="338"/>
      <c r="L66" s="338"/>
      <c r="M66" s="338"/>
      <c r="N66" s="338"/>
    </row>
    <row r="67" spans="1:14" ht="15" customHeight="1" x14ac:dyDescent="0.25">
      <c r="A67" s="44"/>
      <c r="B67" s="366"/>
      <c r="C67" s="366"/>
      <c r="D67" s="202" t="s">
        <v>399</v>
      </c>
      <c r="E67" s="200"/>
      <c r="F67" s="337"/>
      <c r="G67" s="338"/>
      <c r="H67" s="338"/>
      <c r="I67" s="339"/>
      <c r="K67" s="338"/>
      <c r="L67" s="338"/>
      <c r="M67" s="338"/>
      <c r="N67" s="338"/>
    </row>
    <row r="68" spans="1:14" ht="15" customHeight="1" x14ac:dyDescent="0.25">
      <c r="A68" s="44"/>
      <c r="B68" s="367"/>
      <c r="C68" s="367"/>
      <c r="D68" s="202" t="s">
        <v>400</v>
      </c>
      <c r="E68" s="200"/>
      <c r="F68" s="340"/>
      <c r="G68" s="341"/>
      <c r="H68" s="341"/>
      <c r="I68" s="342"/>
      <c r="K68" s="338"/>
      <c r="L68" s="338"/>
      <c r="M68" s="338"/>
      <c r="N68" s="338"/>
    </row>
    <row r="69" spans="1:14" ht="70.7" customHeight="1" x14ac:dyDescent="0.25">
      <c r="A69" s="370" t="s">
        <v>427</v>
      </c>
      <c r="B69" s="332"/>
      <c r="C69" s="332"/>
      <c r="D69" s="332"/>
      <c r="E69" s="332"/>
      <c r="F69" s="332"/>
      <c r="G69" s="332"/>
      <c r="H69" s="332"/>
      <c r="I69" s="333"/>
      <c r="K69" s="192"/>
      <c r="L69" s="192"/>
      <c r="M69" s="192"/>
      <c r="N69" s="192"/>
    </row>
    <row r="70" spans="1:14" ht="15.75" x14ac:dyDescent="0.25">
      <c r="A70" s="3"/>
      <c r="K70" s="192"/>
      <c r="L70" s="192"/>
      <c r="M70" s="192"/>
      <c r="N70" s="192"/>
    </row>
    <row r="71" spans="1:14" ht="15.75" x14ac:dyDescent="0.25">
      <c r="A71" s="3"/>
      <c r="K71" s="192"/>
      <c r="L71" s="192"/>
      <c r="M71" s="192"/>
      <c r="N71" s="192"/>
    </row>
    <row r="72" spans="1:14" ht="15.75" x14ac:dyDescent="0.25">
      <c r="A72" s="207" t="s">
        <v>498</v>
      </c>
      <c r="B72" s="345" t="s">
        <v>402</v>
      </c>
      <c r="C72" s="346"/>
      <c r="D72" s="346"/>
      <c r="E72" s="346"/>
      <c r="F72" s="346"/>
      <c r="G72" s="346"/>
      <c r="H72" s="346"/>
      <c r="I72" s="347"/>
      <c r="K72" s="314" t="s">
        <v>425</v>
      </c>
      <c r="L72" s="314"/>
      <c r="M72" s="314"/>
      <c r="N72" s="314"/>
    </row>
    <row r="73" spans="1:14" ht="40.700000000000003" customHeight="1" x14ac:dyDescent="0.2">
      <c r="A73" s="37" t="s">
        <v>39</v>
      </c>
      <c r="B73" s="37" t="s">
        <v>403</v>
      </c>
      <c r="C73" s="37" t="s">
        <v>404</v>
      </c>
      <c r="D73" s="348" t="s">
        <v>405</v>
      </c>
      <c r="E73" s="349"/>
      <c r="F73" s="349"/>
      <c r="G73" s="37" t="s">
        <v>406</v>
      </c>
      <c r="H73" s="350" t="s">
        <v>407</v>
      </c>
      <c r="I73" s="351"/>
      <c r="K73" s="314"/>
      <c r="L73" s="314"/>
      <c r="M73" s="314"/>
      <c r="N73" s="314"/>
    </row>
    <row r="74" spans="1:14" ht="15.75" x14ac:dyDescent="0.25">
      <c r="A74" s="44" t="s">
        <v>496</v>
      </c>
      <c r="B74" s="198" t="s">
        <v>408</v>
      </c>
      <c r="C74" s="198" t="s">
        <v>504</v>
      </c>
      <c r="D74" s="331" t="s">
        <v>493</v>
      </c>
      <c r="E74" s="332"/>
      <c r="F74" s="333"/>
      <c r="G74" s="198" t="s">
        <v>493</v>
      </c>
      <c r="H74" s="331" t="s">
        <v>493</v>
      </c>
      <c r="I74" s="333"/>
      <c r="K74" s="314"/>
      <c r="L74" s="314"/>
      <c r="M74" s="314"/>
      <c r="N74" s="314"/>
    </row>
    <row r="75" spans="1:14" ht="19.5" x14ac:dyDescent="0.35">
      <c r="A75" s="44" t="s">
        <v>496</v>
      </c>
      <c r="B75" s="198" t="s">
        <v>411</v>
      </c>
      <c r="C75" s="198" t="s">
        <v>504</v>
      </c>
      <c r="D75" s="331" t="s">
        <v>493</v>
      </c>
      <c r="E75" s="332"/>
      <c r="F75" s="333"/>
      <c r="G75" s="198" t="s">
        <v>493</v>
      </c>
      <c r="H75" s="331" t="s">
        <v>493</v>
      </c>
      <c r="I75" s="333"/>
      <c r="K75" s="314"/>
      <c r="L75" s="314"/>
      <c r="M75" s="314"/>
      <c r="N75" s="314"/>
    </row>
    <row r="76" spans="1:14" ht="19.5" customHeight="1" x14ac:dyDescent="0.25">
      <c r="A76" s="44" t="s">
        <v>496</v>
      </c>
      <c r="B76" s="198" t="s">
        <v>494</v>
      </c>
      <c r="C76" s="198" t="s">
        <v>504</v>
      </c>
      <c r="D76" s="331" t="s">
        <v>493</v>
      </c>
      <c r="E76" s="332"/>
      <c r="F76" s="333"/>
      <c r="G76" s="198" t="s">
        <v>493</v>
      </c>
      <c r="H76" s="331" t="s">
        <v>493</v>
      </c>
      <c r="I76" s="333"/>
      <c r="K76" s="314"/>
      <c r="L76" s="314"/>
      <c r="M76" s="314"/>
      <c r="N76" s="314"/>
    </row>
    <row r="77" spans="1:14" ht="19.5" x14ac:dyDescent="0.35">
      <c r="A77" s="44" t="s">
        <v>496</v>
      </c>
      <c r="B77" s="198" t="s">
        <v>495</v>
      </c>
      <c r="C77" s="198" t="s">
        <v>504</v>
      </c>
      <c r="D77" s="331" t="s">
        <v>493</v>
      </c>
      <c r="E77" s="332"/>
      <c r="F77" s="333"/>
      <c r="G77" s="198" t="s">
        <v>493</v>
      </c>
      <c r="H77" s="331" t="s">
        <v>493</v>
      </c>
      <c r="I77" s="333"/>
      <c r="K77" s="314"/>
      <c r="L77" s="314"/>
      <c r="M77" s="314"/>
      <c r="N77" s="314"/>
    </row>
    <row r="78" spans="1:14" ht="15.75" x14ac:dyDescent="0.25">
      <c r="A78" s="44" t="s">
        <v>496</v>
      </c>
      <c r="B78" s="198" t="s">
        <v>409</v>
      </c>
      <c r="C78" s="198" t="s">
        <v>504</v>
      </c>
      <c r="D78" s="331" t="s">
        <v>493</v>
      </c>
      <c r="E78" s="332"/>
      <c r="F78" s="333"/>
      <c r="G78" s="198" t="s">
        <v>493</v>
      </c>
      <c r="H78" s="331" t="s">
        <v>493</v>
      </c>
      <c r="I78" s="333"/>
      <c r="K78" s="314"/>
      <c r="L78" s="314"/>
      <c r="M78" s="314"/>
      <c r="N78" s="314"/>
    </row>
    <row r="79" spans="1:14" ht="30.6" customHeight="1" x14ac:dyDescent="0.25">
      <c r="A79" s="44" t="s">
        <v>496</v>
      </c>
      <c r="B79" s="215" t="s">
        <v>428</v>
      </c>
      <c r="C79" s="198" t="s">
        <v>504</v>
      </c>
      <c r="D79" s="331" t="s">
        <v>493</v>
      </c>
      <c r="E79" s="332"/>
      <c r="F79" s="333"/>
      <c r="G79" s="198" t="s">
        <v>493</v>
      </c>
      <c r="H79" s="331" t="s">
        <v>493</v>
      </c>
      <c r="I79" s="333"/>
      <c r="K79" s="314"/>
      <c r="L79" s="314"/>
      <c r="M79" s="314"/>
      <c r="N79" s="314"/>
    </row>
    <row r="80" spans="1:14" ht="15.75" x14ac:dyDescent="0.25">
      <c r="A80" s="44" t="s">
        <v>496</v>
      </c>
      <c r="B80" s="198" t="s">
        <v>410</v>
      </c>
      <c r="C80" s="198" t="s">
        <v>504</v>
      </c>
      <c r="D80" s="331" t="s">
        <v>493</v>
      </c>
      <c r="E80" s="332"/>
      <c r="F80" s="333"/>
      <c r="G80" s="198" t="s">
        <v>493</v>
      </c>
      <c r="H80" s="331" t="s">
        <v>493</v>
      </c>
      <c r="I80" s="333"/>
      <c r="K80" s="314"/>
      <c r="L80" s="314"/>
      <c r="M80" s="314"/>
      <c r="N80" s="314"/>
    </row>
    <row r="81" spans="1:14" ht="19.5" x14ac:dyDescent="0.35">
      <c r="A81" s="44" t="s">
        <v>496</v>
      </c>
      <c r="B81" s="198" t="s">
        <v>414</v>
      </c>
      <c r="C81" s="198" t="s">
        <v>504</v>
      </c>
      <c r="D81" s="331" t="s">
        <v>493</v>
      </c>
      <c r="E81" s="332"/>
      <c r="F81" s="333"/>
      <c r="G81" s="198" t="s">
        <v>493</v>
      </c>
      <c r="H81" s="331" t="s">
        <v>493</v>
      </c>
      <c r="I81" s="333"/>
      <c r="K81" s="314"/>
      <c r="L81" s="314"/>
      <c r="M81" s="314"/>
      <c r="N81" s="314"/>
    </row>
    <row r="82" spans="1:14" ht="19.5" x14ac:dyDescent="0.35">
      <c r="A82" s="44" t="s">
        <v>496</v>
      </c>
      <c r="B82" s="198" t="s">
        <v>412</v>
      </c>
      <c r="C82" s="198" t="s">
        <v>504</v>
      </c>
      <c r="D82" s="331" t="s">
        <v>493</v>
      </c>
      <c r="E82" s="332"/>
      <c r="F82" s="333"/>
      <c r="G82" s="198" t="s">
        <v>493</v>
      </c>
      <c r="H82" s="331" t="s">
        <v>493</v>
      </c>
      <c r="I82" s="333"/>
      <c r="K82" s="314"/>
      <c r="L82" s="314"/>
      <c r="M82" s="314"/>
      <c r="N82" s="314"/>
    </row>
    <row r="83" spans="1:14" ht="19.5" x14ac:dyDescent="0.35">
      <c r="A83" s="44" t="s">
        <v>496</v>
      </c>
      <c r="B83" s="198" t="s">
        <v>413</v>
      </c>
      <c r="C83" s="198" t="s">
        <v>504</v>
      </c>
      <c r="D83" s="331" t="s">
        <v>493</v>
      </c>
      <c r="E83" s="332"/>
      <c r="F83" s="333"/>
      <c r="G83" s="198" t="s">
        <v>493</v>
      </c>
      <c r="H83" s="331" t="s">
        <v>493</v>
      </c>
      <c r="I83" s="333"/>
      <c r="K83" s="314"/>
      <c r="L83" s="314"/>
      <c r="M83" s="314"/>
      <c r="N83" s="314"/>
    </row>
    <row r="84" spans="1:14" ht="19.5" x14ac:dyDescent="0.35">
      <c r="A84" s="44" t="s">
        <v>496</v>
      </c>
      <c r="B84" s="198" t="s">
        <v>423</v>
      </c>
      <c r="C84" s="198" t="s">
        <v>504</v>
      </c>
      <c r="D84" s="331" t="s">
        <v>493</v>
      </c>
      <c r="E84" s="332"/>
      <c r="F84" s="333"/>
      <c r="G84" s="198" t="s">
        <v>493</v>
      </c>
      <c r="H84" s="331" t="s">
        <v>493</v>
      </c>
      <c r="I84" s="333"/>
      <c r="K84" s="314"/>
      <c r="L84" s="314"/>
      <c r="M84" s="314"/>
      <c r="N84" s="314"/>
    </row>
    <row r="85" spans="1:14" ht="15.75" x14ac:dyDescent="0.25">
      <c r="A85" s="44" t="s">
        <v>496</v>
      </c>
      <c r="B85" s="198" t="s">
        <v>424</v>
      </c>
      <c r="C85" s="198" t="s">
        <v>504</v>
      </c>
      <c r="D85" s="331" t="s">
        <v>493</v>
      </c>
      <c r="E85" s="332"/>
      <c r="F85" s="333"/>
      <c r="G85" s="198" t="s">
        <v>493</v>
      </c>
      <c r="H85" s="331" t="s">
        <v>493</v>
      </c>
      <c r="I85" s="333"/>
      <c r="K85" s="224"/>
      <c r="L85" s="224"/>
      <c r="M85" s="224"/>
      <c r="N85" s="224"/>
    </row>
    <row r="86" spans="1:14" ht="15.75" x14ac:dyDescent="0.25">
      <c r="A86" s="44" t="s">
        <v>496</v>
      </c>
      <c r="B86" s="198" t="s">
        <v>497</v>
      </c>
      <c r="C86" s="198" t="s">
        <v>504</v>
      </c>
      <c r="D86" s="331" t="s">
        <v>493</v>
      </c>
      <c r="E86" s="332"/>
      <c r="F86" s="333"/>
      <c r="G86" s="198" t="s">
        <v>493</v>
      </c>
      <c r="H86" s="331" t="s">
        <v>493</v>
      </c>
      <c r="I86" s="333"/>
      <c r="K86" s="204"/>
      <c r="L86" s="204"/>
      <c r="M86" s="204"/>
      <c r="N86" s="204"/>
    </row>
    <row r="88" spans="1:14" ht="15.75" customHeight="1" x14ac:dyDescent="0.25">
      <c r="A88" s="207" t="s">
        <v>499</v>
      </c>
      <c r="B88" s="345" t="s">
        <v>402</v>
      </c>
      <c r="C88" s="346"/>
      <c r="D88" s="346"/>
      <c r="E88" s="346"/>
      <c r="F88" s="346"/>
      <c r="G88" s="346"/>
      <c r="H88" s="346"/>
      <c r="I88" s="347"/>
    </row>
    <row r="89" spans="1:14" ht="40.35" customHeight="1" x14ac:dyDescent="0.2">
      <c r="A89" s="37" t="s">
        <v>39</v>
      </c>
      <c r="B89" s="37" t="s">
        <v>403</v>
      </c>
      <c r="C89" s="37" t="s">
        <v>404</v>
      </c>
      <c r="D89" s="348" t="s">
        <v>405</v>
      </c>
      <c r="E89" s="349"/>
      <c r="F89" s="349"/>
      <c r="G89" s="37" t="s">
        <v>406</v>
      </c>
      <c r="H89" s="350" t="s">
        <v>407</v>
      </c>
      <c r="I89" s="351"/>
    </row>
    <row r="90" spans="1:14" ht="15.75" x14ac:dyDescent="0.25">
      <c r="A90" s="44" t="s">
        <v>496</v>
      </c>
      <c r="B90" s="198" t="s">
        <v>408</v>
      </c>
      <c r="C90" s="198" t="s">
        <v>504</v>
      </c>
      <c r="D90" s="331" t="s">
        <v>493</v>
      </c>
      <c r="E90" s="332"/>
      <c r="F90" s="333"/>
      <c r="G90" s="198" t="s">
        <v>493</v>
      </c>
      <c r="H90" s="331" t="s">
        <v>493</v>
      </c>
      <c r="I90" s="333"/>
    </row>
    <row r="91" spans="1:14" ht="19.5" x14ac:dyDescent="0.35">
      <c r="A91" s="44" t="s">
        <v>496</v>
      </c>
      <c r="B91" s="198" t="s">
        <v>411</v>
      </c>
      <c r="C91" s="198" t="s">
        <v>505</v>
      </c>
      <c r="D91" s="331" t="s">
        <v>500</v>
      </c>
      <c r="E91" s="332"/>
      <c r="F91" s="333"/>
      <c r="G91" s="241">
        <v>45664</v>
      </c>
      <c r="H91" s="331" t="s">
        <v>501</v>
      </c>
      <c r="I91" s="333"/>
    </row>
    <row r="92" spans="1:14" ht="15.75" x14ac:dyDescent="0.25">
      <c r="A92" s="44" t="s">
        <v>496</v>
      </c>
      <c r="B92" s="198" t="s">
        <v>494</v>
      </c>
      <c r="C92" s="198" t="s">
        <v>504</v>
      </c>
      <c r="D92" s="331" t="s">
        <v>493</v>
      </c>
      <c r="E92" s="332"/>
      <c r="F92" s="333"/>
      <c r="G92" s="198" t="s">
        <v>493</v>
      </c>
      <c r="H92" s="331" t="s">
        <v>493</v>
      </c>
      <c r="I92" s="333"/>
    </row>
    <row r="93" spans="1:14" ht="19.5" x14ac:dyDescent="0.35">
      <c r="A93" s="44" t="s">
        <v>496</v>
      </c>
      <c r="B93" s="198" t="s">
        <v>495</v>
      </c>
      <c r="C93" s="198" t="s">
        <v>504</v>
      </c>
      <c r="D93" s="331" t="s">
        <v>493</v>
      </c>
      <c r="E93" s="332"/>
      <c r="F93" s="333"/>
      <c r="G93" s="198" t="s">
        <v>493</v>
      </c>
      <c r="H93" s="331" t="s">
        <v>493</v>
      </c>
      <c r="I93" s="333"/>
    </row>
    <row r="94" spans="1:14" ht="15.75" x14ac:dyDescent="0.25">
      <c r="A94" s="44" t="s">
        <v>496</v>
      </c>
      <c r="B94" s="198" t="s">
        <v>409</v>
      </c>
      <c r="C94" s="198" t="s">
        <v>504</v>
      </c>
      <c r="D94" s="331" t="s">
        <v>493</v>
      </c>
      <c r="E94" s="332"/>
      <c r="F94" s="333"/>
      <c r="G94" s="198" t="s">
        <v>493</v>
      </c>
      <c r="H94" s="331" t="s">
        <v>493</v>
      </c>
      <c r="I94" s="333"/>
    </row>
    <row r="95" spans="1:14" ht="15" customHeight="1" x14ac:dyDescent="0.25">
      <c r="A95" s="44" t="s">
        <v>496</v>
      </c>
      <c r="B95" s="215" t="s">
        <v>428</v>
      </c>
      <c r="C95" s="198" t="s">
        <v>504</v>
      </c>
      <c r="D95" s="331" t="s">
        <v>493</v>
      </c>
      <c r="E95" s="332"/>
      <c r="F95" s="333"/>
      <c r="G95" s="198" t="s">
        <v>493</v>
      </c>
      <c r="H95" s="331" t="s">
        <v>493</v>
      </c>
      <c r="I95" s="333"/>
    </row>
    <row r="96" spans="1:14" ht="15.75" x14ac:dyDescent="0.25">
      <c r="A96" s="44" t="s">
        <v>496</v>
      </c>
      <c r="B96" s="198" t="s">
        <v>410</v>
      </c>
      <c r="C96" s="198" t="s">
        <v>504</v>
      </c>
      <c r="D96" s="331" t="s">
        <v>493</v>
      </c>
      <c r="E96" s="332"/>
      <c r="F96" s="333"/>
      <c r="G96" s="198" t="s">
        <v>493</v>
      </c>
      <c r="H96" s="331" t="s">
        <v>493</v>
      </c>
      <c r="I96" s="333"/>
    </row>
    <row r="97" spans="1:9" ht="19.5" x14ac:dyDescent="0.35">
      <c r="A97" s="44" t="s">
        <v>496</v>
      </c>
      <c r="B97" s="198" t="s">
        <v>414</v>
      </c>
      <c r="C97" s="198" t="s">
        <v>504</v>
      </c>
      <c r="D97" s="331" t="s">
        <v>493</v>
      </c>
      <c r="E97" s="332"/>
      <c r="F97" s="333"/>
      <c r="G97" s="198" t="s">
        <v>493</v>
      </c>
      <c r="H97" s="331" t="s">
        <v>493</v>
      </c>
      <c r="I97" s="333"/>
    </row>
    <row r="98" spans="1:9" ht="19.5" x14ac:dyDescent="0.35">
      <c r="A98" s="44" t="s">
        <v>496</v>
      </c>
      <c r="B98" s="198" t="s">
        <v>412</v>
      </c>
      <c r="C98" s="198" t="s">
        <v>504</v>
      </c>
      <c r="D98" s="331" t="s">
        <v>493</v>
      </c>
      <c r="E98" s="332"/>
      <c r="F98" s="333"/>
      <c r="G98" s="198" t="s">
        <v>493</v>
      </c>
      <c r="H98" s="331" t="s">
        <v>493</v>
      </c>
      <c r="I98" s="333"/>
    </row>
    <row r="99" spans="1:9" ht="19.5" x14ac:dyDescent="0.35">
      <c r="A99" s="44" t="s">
        <v>496</v>
      </c>
      <c r="B99" s="198" t="s">
        <v>413</v>
      </c>
      <c r="C99" s="198" t="s">
        <v>504</v>
      </c>
      <c r="D99" s="331" t="s">
        <v>493</v>
      </c>
      <c r="E99" s="332"/>
      <c r="F99" s="333"/>
      <c r="G99" s="198" t="s">
        <v>493</v>
      </c>
      <c r="H99" s="331" t="s">
        <v>493</v>
      </c>
      <c r="I99" s="333"/>
    </row>
    <row r="100" spans="1:9" ht="19.5" x14ac:dyDescent="0.35">
      <c r="A100" s="44" t="s">
        <v>496</v>
      </c>
      <c r="B100" s="198" t="s">
        <v>423</v>
      </c>
      <c r="C100" s="198" t="s">
        <v>504</v>
      </c>
      <c r="D100" s="331" t="s">
        <v>493</v>
      </c>
      <c r="E100" s="332"/>
      <c r="F100" s="333"/>
      <c r="G100" s="198" t="s">
        <v>493</v>
      </c>
      <c r="H100" s="331" t="s">
        <v>493</v>
      </c>
      <c r="I100" s="333"/>
    </row>
    <row r="101" spans="1:9" ht="15.75" x14ac:dyDescent="0.25">
      <c r="A101" s="44" t="s">
        <v>496</v>
      </c>
      <c r="B101" s="198" t="s">
        <v>424</v>
      </c>
      <c r="C101" s="198" t="s">
        <v>504</v>
      </c>
      <c r="D101" s="331" t="s">
        <v>493</v>
      </c>
      <c r="E101" s="332"/>
      <c r="F101" s="333"/>
      <c r="G101" s="198" t="s">
        <v>493</v>
      </c>
      <c r="H101" s="331" t="s">
        <v>493</v>
      </c>
      <c r="I101" s="333"/>
    </row>
    <row r="102" spans="1:9" ht="15.75" x14ac:dyDescent="0.25">
      <c r="A102" s="44" t="s">
        <v>496</v>
      </c>
      <c r="B102" s="198" t="s">
        <v>497</v>
      </c>
      <c r="C102" s="198" t="s">
        <v>504</v>
      </c>
      <c r="D102" s="331" t="s">
        <v>493</v>
      </c>
      <c r="E102" s="332"/>
      <c r="F102" s="333"/>
      <c r="G102" s="198" t="s">
        <v>493</v>
      </c>
      <c r="H102" s="331" t="s">
        <v>493</v>
      </c>
      <c r="I102" s="333"/>
    </row>
    <row r="104" spans="1:9" ht="15.75" customHeight="1" x14ac:dyDescent="0.25">
      <c r="A104" s="207" t="s">
        <v>502</v>
      </c>
      <c r="B104" s="345" t="s">
        <v>402</v>
      </c>
      <c r="C104" s="346"/>
      <c r="D104" s="346"/>
      <c r="E104" s="346"/>
      <c r="F104" s="346"/>
      <c r="G104" s="346"/>
      <c r="H104" s="346"/>
      <c r="I104" s="347"/>
    </row>
    <row r="105" spans="1:9" ht="43.35" customHeight="1" x14ac:dyDescent="0.2">
      <c r="A105" s="37" t="s">
        <v>39</v>
      </c>
      <c r="B105" s="37" t="s">
        <v>403</v>
      </c>
      <c r="C105" s="37" t="s">
        <v>404</v>
      </c>
      <c r="D105" s="348" t="s">
        <v>405</v>
      </c>
      <c r="E105" s="349"/>
      <c r="F105" s="349"/>
      <c r="G105" s="37" t="s">
        <v>406</v>
      </c>
      <c r="H105" s="350" t="s">
        <v>407</v>
      </c>
      <c r="I105" s="351"/>
    </row>
    <row r="106" spans="1:9" ht="15.75" x14ac:dyDescent="0.25">
      <c r="A106" s="44" t="s">
        <v>496</v>
      </c>
      <c r="B106" s="198" t="s">
        <v>408</v>
      </c>
      <c r="C106" s="198" t="s">
        <v>504</v>
      </c>
      <c r="D106" s="331" t="s">
        <v>493</v>
      </c>
      <c r="E106" s="332"/>
      <c r="F106" s="333"/>
      <c r="G106" s="198" t="s">
        <v>493</v>
      </c>
      <c r="H106" s="331" t="s">
        <v>493</v>
      </c>
      <c r="I106" s="333"/>
    </row>
    <row r="107" spans="1:9" ht="19.5" x14ac:dyDescent="0.35">
      <c r="A107" s="44" t="s">
        <v>496</v>
      </c>
      <c r="B107" s="198" t="s">
        <v>411</v>
      </c>
      <c r="C107" s="198" t="s">
        <v>505</v>
      </c>
      <c r="D107" s="331" t="s">
        <v>500</v>
      </c>
      <c r="E107" s="332"/>
      <c r="F107" s="333"/>
      <c r="G107" s="241">
        <v>45664</v>
      </c>
      <c r="H107" s="331" t="s">
        <v>501</v>
      </c>
      <c r="I107" s="333"/>
    </row>
    <row r="108" spans="1:9" ht="15.75" x14ac:dyDescent="0.25">
      <c r="A108" s="44" t="s">
        <v>496</v>
      </c>
      <c r="B108" s="198" t="s">
        <v>494</v>
      </c>
      <c r="C108" s="198" t="s">
        <v>504</v>
      </c>
      <c r="D108" s="331" t="s">
        <v>493</v>
      </c>
      <c r="E108" s="332"/>
      <c r="F108" s="333"/>
      <c r="G108" s="198" t="s">
        <v>493</v>
      </c>
      <c r="H108" s="331" t="s">
        <v>493</v>
      </c>
      <c r="I108" s="333"/>
    </row>
    <row r="109" spans="1:9" ht="19.5" x14ac:dyDescent="0.35">
      <c r="A109" s="44" t="s">
        <v>496</v>
      </c>
      <c r="B109" s="198" t="s">
        <v>495</v>
      </c>
      <c r="C109" s="198" t="s">
        <v>504</v>
      </c>
      <c r="D109" s="331" t="s">
        <v>493</v>
      </c>
      <c r="E109" s="332"/>
      <c r="F109" s="333"/>
      <c r="G109" s="198" t="s">
        <v>493</v>
      </c>
      <c r="H109" s="331" t="s">
        <v>493</v>
      </c>
      <c r="I109" s="333"/>
    </row>
    <row r="110" spans="1:9" ht="15.75" x14ac:dyDescent="0.25">
      <c r="A110" s="44" t="s">
        <v>496</v>
      </c>
      <c r="B110" s="198" t="s">
        <v>409</v>
      </c>
      <c r="C110" s="198" t="s">
        <v>504</v>
      </c>
      <c r="D110" s="331" t="s">
        <v>493</v>
      </c>
      <c r="E110" s="332"/>
      <c r="F110" s="333"/>
      <c r="G110" s="198" t="s">
        <v>493</v>
      </c>
      <c r="H110" s="331" t="s">
        <v>493</v>
      </c>
      <c r="I110" s="333"/>
    </row>
    <row r="111" spans="1:9" ht="30" x14ac:dyDescent="0.25">
      <c r="A111" s="44" t="s">
        <v>496</v>
      </c>
      <c r="B111" s="215" t="s">
        <v>428</v>
      </c>
      <c r="C111" s="198" t="s">
        <v>504</v>
      </c>
      <c r="D111" s="331" t="s">
        <v>493</v>
      </c>
      <c r="E111" s="332"/>
      <c r="F111" s="333"/>
      <c r="G111" s="198" t="s">
        <v>493</v>
      </c>
      <c r="H111" s="331" t="s">
        <v>493</v>
      </c>
      <c r="I111" s="333"/>
    </row>
    <row r="112" spans="1:9" ht="15.75" x14ac:dyDescent="0.25">
      <c r="A112" s="44" t="s">
        <v>496</v>
      </c>
      <c r="B112" s="198" t="s">
        <v>410</v>
      </c>
      <c r="C112" s="198" t="s">
        <v>504</v>
      </c>
      <c r="D112" s="331" t="s">
        <v>493</v>
      </c>
      <c r="E112" s="332"/>
      <c r="F112" s="333"/>
      <c r="G112" s="198" t="s">
        <v>493</v>
      </c>
      <c r="H112" s="331" t="s">
        <v>493</v>
      </c>
      <c r="I112" s="333"/>
    </row>
    <row r="113" spans="1:9" ht="19.5" x14ac:dyDescent="0.35">
      <c r="A113" s="44" t="s">
        <v>496</v>
      </c>
      <c r="B113" s="198" t="s">
        <v>414</v>
      </c>
      <c r="C113" s="198" t="s">
        <v>504</v>
      </c>
      <c r="D113" s="331" t="s">
        <v>493</v>
      </c>
      <c r="E113" s="332"/>
      <c r="F113" s="333"/>
      <c r="G113" s="198" t="s">
        <v>493</v>
      </c>
      <c r="H113" s="331" t="s">
        <v>493</v>
      </c>
      <c r="I113" s="333"/>
    </row>
    <row r="114" spans="1:9" ht="19.5" x14ac:dyDescent="0.35">
      <c r="A114" s="44" t="s">
        <v>496</v>
      </c>
      <c r="B114" s="198" t="s">
        <v>412</v>
      </c>
      <c r="C114" s="198" t="s">
        <v>504</v>
      </c>
      <c r="D114" s="331" t="s">
        <v>493</v>
      </c>
      <c r="E114" s="332"/>
      <c r="F114" s="333"/>
      <c r="G114" s="198" t="s">
        <v>493</v>
      </c>
      <c r="H114" s="331" t="s">
        <v>493</v>
      </c>
      <c r="I114" s="333"/>
    </row>
    <row r="115" spans="1:9" ht="19.5" x14ac:dyDescent="0.35">
      <c r="A115" s="44" t="s">
        <v>496</v>
      </c>
      <c r="B115" s="198" t="s">
        <v>413</v>
      </c>
      <c r="C115" s="198" t="s">
        <v>504</v>
      </c>
      <c r="D115" s="331" t="s">
        <v>493</v>
      </c>
      <c r="E115" s="332"/>
      <c r="F115" s="333"/>
      <c r="G115" s="198" t="s">
        <v>493</v>
      </c>
      <c r="H115" s="331" t="s">
        <v>493</v>
      </c>
      <c r="I115" s="333"/>
    </row>
    <row r="116" spans="1:9" ht="19.5" x14ac:dyDescent="0.35">
      <c r="A116" s="44" t="s">
        <v>496</v>
      </c>
      <c r="B116" s="198" t="s">
        <v>423</v>
      </c>
      <c r="C116" s="198" t="s">
        <v>504</v>
      </c>
      <c r="D116" s="331" t="s">
        <v>493</v>
      </c>
      <c r="E116" s="332"/>
      <c r="F116" s="333"/>
      <c r="G116" s="198" t="s">
        <v>493</v>
      </c>
      <c r="H116" s="331" t="s">
        <v>493</v>
      </c>
      <c r="I116" s="333"/>
    </row>
    <row r="117" spans="1:9" ht="15.75" x14ac:dyDescent="0.25">
      <c r="A117" s="44" t="s">
        <v>496</v>
      </c>
      <c r="B117" s="198" t="s">
        <v>424</v>
      </c>
      <c r="C117" s="198" t="s">
        <v>504</v>
      </c>
      <c r="D117" s="331" t="s">
        <v>493</v>
      </c>
      <c r="E117" s="332"/>
      <c r="F117" s="333"/>
      <c r="G117" s="198" t="s">
        <v>493</v>
      </c>
      <c r="H117" s="331" t="s">
        <v>493</v>
      </c>
      <c r="I117" s="333"/>
    </row>
    <row r="118" spans="1:9" ht="15.75" x14ac:dyDescent="0.25">
      <c r="A118" s="44" t="s">
        <v>496</v>
      </c>
      <c r="B118" s="198" t="s">
        <v>497</v>
      </c>
      <c r="C118" s="198" t="s">
        <v>504</v>
      </c>
      <c r="D118" s="331" t="s">
        <v>493</v>
      </c>
      <c r="E118" s="332"/>
      <c r="F118" s="333"/>
      <c r="G118" s="198" t="s">
        <v>493</v>
      </c>
      <c r="H118" s="331" t="s">
        <v>493</v>
      </c>
      <c r="I118" s="333"/>
    </row>
    <row r="120" spans="1:9" ht="15.75" x14ac:dyDescent="0.25">
      <c r="A120" s="207" t="s">
        <v>503</v>
      </c>
      <c r="B120" s="345" t="s">
        <v>402</v>
      </c>
      <c r="C120" s="346"/>
      <c r="D120" s="346"/>
      <c r="E120" s="346"/>
      <c r="F120" s="346"/>
      <c r="G120" s="346"/>
      <c r="H120" s="346"/>
      <c r="I120" s="347"/>
    </row>
    <row r="121" spans="1:9" ht="30" x14ac:dyDescent="0.2">
      <c r="A121" s="37" t="s">
        <v>39</v>
      </c>
      <c r="B121" s="37" t="s">
        <v>403</v>
      </c>
      <c r="C121" s="37" t="s">
        <v>404</v>
      </c>
      <c r="D121" s="348" t="s">
        <v>405</v>
      </c>
      <c r="E121" s="349"/>
      <c r="F121" s="349"/>
      <c r="G121" s="37" t="s">
        <v>406</v>
      </c>
      <c r="H121" s="350" t="s">
        <v>407</v>
      </c>
      <c r="I121" s="351"/>
    </row>
    <row r="122" spans="1:9" ht="15.75" x14ac:dyDescent="0.25">
      <c r="A122" s="44" t="s">
        <v>496</v>
      </c>
      <c r="B122" s="198" t="s">
        <v>408</v>
      </c>
      <c r="C122" s="198" t="s">
        <v>504</v>
      </c>
      <c r="D122" s="331" t="s">
        <v>493</v>
      </c>
      <c r="E122" s="332"/>
      <c r="F122" s="333"/>
      <c r="G122" s="198" t="s">
        <v>493</v>
      </c>
      <c r="H122" s="331" t="s">
        <v>493</v>
      </c>
      <c r="I122" s="333"/>
    </row>
    <row r="123" spans="1:9" ht="19.5" x14ac:dyDescent="0.35">
      <c r="A123" s="44" t="s">
        <v>496</v>
      </c>
      <c r="B123" s="198" t="s">
        <v>411</v>
      </c>
      <c r="C123" s="198" t="s">
        <v>505</v>
      </c>
      <c r="D123" s="331" t="s">
        <v>500</v>
      </c>
      <c r="E123" s="332"/>
      <c r="F123" s="333"/>
      <c r="G123" s="241">
        <v>45664</v>
      </c>
      <c r="H123" s="331" t="s">
        <v>501</v>
      </c>
      <c r="I123" s="333"/>
    </row>
    <row r="124" spans="1:9" ht="15.75" x14ac:dyDescent="0.25">
      <c r="A124" s="44" t="s">
        <v>496</v>
      </c>
      <c r="B124" s="198" t="s">
        <v>494</v>
      </c>
      <c r="C124" s="198" t="s">
        <v>504</v>
      </c>
      <c r="D124" s="331" t="s">
        <v>493</v>
      </c>
      <c r="E124" s="332"/>
      <c r="F124" s="333"/>
      <c r="G124" s="198" t="s">
        <v>493</v>
      </c>
      <c r="H124" s="331" t="s">
        <v>493</v>
      </c>
      <c r="I124" s="333"/>
    </row>
    <row r="125" spans="1:9" ht="19.5" x14ac:dyDescent="0.35">
      <c r="A125" s="44" t="s">
        <v>496</v>
      </c>
      <c r="B125" s="198" t="s">
        <v>495</v>
      </c>
      <c r="C125" s="198" t="s">
        <v>504</v>
      </c>
      <c r="D125" s="331" t="s">
        <v>493</v>
      </c>
      <c r="E125" s="332"/>
      <c r="F125" s="333"/>
      <c r="G125" s="198" t="s">
        <v>493</v>
      </c>
      <c r="H125" s="331" t="s">
        <v>493</v>
      </c>
      <c r="I125" s="333"/>
    </row>
    <row r="126" spans="1:9" ht="15.75" x14ac:dyDescent="0.25">
      <c r="A126" s="44" t="s">
        <v>496</v>
      </c>
      <c r="B126" s="198" t="s">
        <v>409</v>
      </c>
      <c r="C126" s="198" t="s">
        <v>504</v>
      </c>
      <c r="D126" s="331" t="s">
        <v>493</v>
      </c>
      <c r="E126" s="332"/>
      <c r="F126" s="333"/>
      <c r="G126" s="198" t="s">
        <v>493</v>
      </c>
      <c r="H126" s="331" t="s">
        <v>493</v>
      </c>
      <c r="I126" s="333"/>
    </row>
    <row r="127" spans="1:9" ht="30" x14ac:dyDescent="0.25">
      <c r="A127" s="44" t="s">
        <v>496</v>
      </c>
      <c r="B127" s="215" t="s">
        <v>428</v>
      </c>
      <c r="C127" s="198" t="s">
        <v>504</v>
      </c>
      <c r="D127" s="331" t="s">
        <v>493</v>
      </c>
      <c r="E127" s="332"/>
      <c r="F127" s="333"/>
      <c r="G127" s="198" t="s">
        <v>493</v>
      </c>
      <c r="H127" s="331" t="s">
        <v>493</v>
      </c>
      <c r="I127" s="333"/>
    </row>
    <row r="128" spans="1:9" ht="15.75" x14ac:dyDescent="0.25">
      <c r="A128" s="44" t="s">
        <v>496</v>
      </c>
      <c r="B128" s="198" t="s">
        <v>410</v>
      </c>
      <c r="C128" s="198" t="s">
        <v>504</v>
      </c>
      <c r="D128" s="331" t="s">
        <v>493</v>
      </c>
      <c r="E128" s="332"/>
      <c r="F128" s="333"/>
      <c r="G128" s="198" t="s">
        <v>493</v>
      </c>
      <c r="H128" s="331" t="s">
        <v>493</v>
      </c>
      <c r="I128" s="333"/>
    </row>
    <row r="129" spans="1:9" ht="19.5" x14ac:dyDescent="0.35">
      <c r="A129" s="44" t="s">
        <v>496</v>
      </c>
      <c r="B129" s="198" t="s">
        <v>414</v>
      </c>
      <c r="C129" s="198" t="s">
        <v>504</v>
      </c>
      <c r="D129" s="331" t="s">
        <v>493</v>
      </c>
      <c r="E129" s="332"/>
      <c r="F129" s="333"/>
      <c r="G129" s="198" t="s">
        <v>493</v>
      </c>
      <c r="H129" s="331" t="s">
        <v>493</v>
      </c>
      <c r="I129" s="333"/>
    </row>
    <row r="130" spans="1:9" ht="19.5" x14ac:dyDescent="0.35">
      <c r="A130" s="44" t="s">
        <v>496</v>
      </c>
      <c r="B130" s="198" t="s">
        <v>412</v>
      </c>
      <c r="C130" s="198" t="s">
        <v>504</v>
      </c>
      <c r="D130" s="331" t="s">
        <v>493</v>
      </c>
      <c r="E130" s="332"/>
      <c r="F130" s="333"/>
      <c r="G130" s="198" t="s">
        <v>493</v>
      </c>
      <c r="H130" s="331" t="s">
        <v>493</v>
      </c>
      <c r="I130" s="333"/>
    </row>
    <row r="131" spans="1:9" ht="19.5" x14ac:dyDescent="0.35">
      <c r="A131" s="44" t="s">
        <v>496</v>
      </c>
      <c r="B131" s="198" t="s">
        <v>413</v>
      </c>
      <c r="C131" s="198" t="s">
        <v>504</v>
      </c>
      <c r="D131" s="331" t="s">
        <v>493</v>
      </c>
      <c r="E131" s="332"/>
      <c r="F131" s="333"/>
      <c r="G131" s="198" t="s">
        <v>493</v>
      </c>
      <c r="H131" s="331" t="s">
        <v>493</v>
      </c>
      <c r="I131" s="333"/>
    </row>
    <row r="132" spans="1:9" ht="19.5" x14ac:dyDescent="0.35">
      <c r="A132" s="44" t="s">
        <v>496</v>
      </c>
      <c r="B132" s="198" t="s">
        <v>423</v>
      </c>
      <c r="C132" s="198" t="s">
        <v>504</v>
      </c>
      <c r="D132" s="331" t="s">
        <v>493</v>
      </c>
      <c r="E132" s="332"/>
      <c r="F132" s="333"/>
      <c r="G132" s="198" t="s">
        <v>493</v>
      </c>
      <c r="H132" s="331" t="s">
        <v>493</v>
      </c>
      <c r="I132" s="333"/>
    </row>
    <row r="133" spans="1:9" ht="15.75" x14ac:dyDescent="0.25">
      <c r="A133" s="44" t="s">
        <v>496</v>
      </c>
      <c r="B133" s="198" t="s">
        <v>424</v>
      </c>
      <c r="C133" s="198" t="s">
        <v>504</v>
      </c>
      <c r="D133" s="331" t="s">
        <v>493</v>
      </c>
      <c r="E133" s="332"/>
      <c r="F133" s="333"/>
      <c r="G133" s="198" t="s">
        <v>493</v>
      </c>
      <c r="H133" s="331" t="s">
        <v>493</v>
      </c>
      <c r="I133" s="333"/>
    </row>
    <row r="134" spans="1:9" ht="15.75" x14ac:dyDescent="0.25">
      <c r="A134" s="44" t="s">
        <v>496</v>
      </c>
      <c r="B134" s="198" t="s">
        <v>497</v>
      </c>
      <c r="C134" s="198" t="s">
        <v>504</v>
      </c>
      <c r="D134" s="331" t="s">
        <v>493</v>
      </c>
      <c r="E134" s="332"/>
      <c r="F134" s="333"/>
      <c r="G134" s="198" t="s">
        <v>493</v>
      </c>
      <c r="H134" s="331" t="s">
        <v>493</v>
      </c>
      <c r="I134" s="333"/>
    </row>
  </sheetData>
  <mergeCells count="149">
    <mergeCell ref="D114:F114"/>
    <mergeCell ref="H114:I114"/>
    <mergeCell ref="D111:F111"/>
    <mergeCell ref="H111:I111"/>
    <mergeCell ref="D112:F112"/>
    <mergeCell ref="H112:I112"/>
    <mergeCell ref="D113:F113"/>
    <mergeCell ref="H113:I113"/>
    <mergeCell ref="D106:F106"/>
    <mergeCell ref="H106:I106"/>
    <mergeCell ref="D107:F107"/>
    <mergeCell ref="H107:I107"/>
    <mergeCell ref="D108:F108"/>
    <mergeCell ref="H108:I108"/>
    <mergeCell ref="D109:F109"/>
    <mergeCell ref="H109:I109"/>
    <mergeCell ref="D110:F110"/>
    <mergeCell ref="H110:I110"/>
    <mergeCell ref="D91:F91"/>
    <mergeCell ref="H91:I91"/>
    <mergeCell ref="D92:F92"/>
    <mergeCell ref="H92:I92"/>
    <mergeCell ref="D102:F102"/>
    <mergeCell ref="H102:I102"/>
    <mergeCell ref="D105:F105"/>
    <mergeCell ref="H105:I105"/>
    <mergeCell ref="D93:F93"/>
    <mergeCell ref="H93:I93"/>
    <mergeCell ref="D94:F94"/>
    <mergeCell ref="H94:I94"/>
    <mergeCell ref="D95:F95"/>
    <mergeCell ref="H95:I95"/>
    <mergeCell ref="D96:F96"/>
    <mergeCell ref="H96:I96"/>
    <mergeCell ref="D97:F97"/>
    <mergeCell ref="H97:I97"/>
    <mergeCell ref="D98:F98"/>
    <mergeCell ref="H98:I98"/>
    <mergeCell ref="B104:I104"/>
    <mergeCell ref="D101:F101"/>
    <mergeCell ref="H101:I101"/>
    <mergeCell ref="K5:N14"/>
    <mergeCell ref="K31:N40"/>
    <mergeCell ref="B44:I44"/>
    <mergeCell ref="B43:I43"/>
    <mergeCell ref="D80:F80"/>
    <mergeCell ref="D81:F81"/>
    <mergeCell ref="D73:F73"/>
    <mergeCell ref="H73:I73"/>
    <mergeCell ref="B72:I72"/>
    <mergeCell ref="D74:F74"/>
    <mergeCell ref="D75:F75"/>
    <mergeCell ref="F62:I62"/>
    <mergeCell ref="B63:B65"/>
    <mergeCell ref="B66:B68"/>
    <mergeCell ref="B61:I61"/>
    <mergeCell ref="K61:N68"/>
    <mergeCell ref="C63:C65"/>
    <mergeCell ref="C66:C68"/>
    <mergeCell ref="D62:E62"/>
    <mergeCell ref="K44:N57"/>
    <mergeCell ref="B56:I56"/>
    <mergeCell ref="H81:I81"/>
    <mergeCell ref="A69:I69"/>
    <mergeCell ref="B51:I51"/>
    <mergeCell ref="B54:I54"/>
    <mergeCell ref="B55:I55"/>
    <mergeCell ref="B50:I50"/>
    <mergeCell ref="B46:I46"/>
    <mergeCell ref="B47:I47"/>
    <mergeCell ref="B48:I48"/>
    <mergeCell ref="B49:I49"/>
    <mergeCell ref="A5:I27"/>
    <mergeCell ref="A31:I41"/>
    <mergeCell ref="B45:I45"/>
    <mergeCell ref="B52:I52"/>
    <mergeCell ref="B53:I53"/>
    <mergeCell ref="D132:F132"/>
    <mergeCell ref="H132:I132"/>
    <mergeCell ref="K72:N84"/>
    <mergeCell ref="D115:F115"/>
    <mergeCell ref="H115:I115"/>
    <mergeCell ref="D116:F116"/>
    <mergeCell ref="H116:I116"/>
    <mergeCell ref="D117:F117"/>
    <mergeCell ref="H117:I117"/>
    <mergeCell ref="D86:F86"/>
    <mergeCell ref="H86:I86"/>
    <mergeCell ref="D99:F99"/>
    <mergeCell ref="H99:I99"/>
    <mergeCell ref="D100:F100"/>
    <mergeCell ref="H100:I100"/>
    <mergeCell ref="D84:F84"/>
    <mergeCell ref="H84:I84"/>
    <mergeCell ref="D85:F85"/>
    <mergeCell ref="H85:I85"/>
    <mergeCell ref="D83:F83"/>
    <mergeCell ref="H74:I74"/>
    <mergeCell ref="H75:I75"/>
    <mergeCell ref="H76:I76"/>
    <mergeCell ref="H78:I78"/>
    <mergeCell ref="D122:F122"/>
    <mergeCell ref="H122:I122"/>
    <mergeCell ref="D123:F123"/>
    <mergeCell ref="H123:I123"/>
    <mergeCell ref="D124:F124"/>
    <mergeCell ref="H124:I124"/>
    <mergeCell ref="D133:F133"/>
    <mergeCell ref="H133:I133"/>
    <mergeCell ref="D134:F134"/>
    <mergeCell ref="H134:I134"/>
    <mergeCell ref="D125:F125"/>
    <mergeCell ref="H125:I125"/>
    <mergeCell ref="D126:F126"/>
    <mergeCell ref="H126:I126"/>
    <mergeCell ref="D127:F127"/>
    <mergeCell ref="H127:I127"/>
    <mergeCell ref="D128:F128"/>
    <mergeCell ref="H128:I128"/>
    <mergeCell ref="D129:F129"/>
    <mergeCell ref="H129:I129"/>
    <mergeCell ref="D130:F130"/>
    <mergeCell ref="H130:I130"/>
    <mergeCell ref="D131:F131"/>
    <mergeCell ref="H131:I131"/>
    <mergeCell ref="D118:F118"/>
    <mergeCell ref="H118:I118"/>
    <mergeCell ref="F63:I65"/>
    <mergeCell ref="F66:I68"/>
    <mergeCell ref="B57:I57"/>
    <mergeCell ref="B58:I58"/>
    <mergeCell ref="B120:I120"/>
    <mergeCell ref="D121:F121"/>
    <mergeCell ref="H121:I121"/>
    <mergeCell ref="H79:I79"/>
    <mergeCell ref="H80:I80"/>
    <mergeCell ref="H82:I82"/>
    <mergeCell ref="H83:I83"/>
    <mergeCell ref="D76:F76"/>
    <mergeCell ref="D78:F78"/>
    <mergeCell ref="D79:F79"/>
    <mergeCell ref="D82:F82"/>
    <mergeCell ref="D77:F77"/>
    <mergeCell ref="H77:I77"/>
    <mergeCell ref="B88:I88"/>
    <mergeCell ref="D89:F89"/>
    <mergeCell ref="H89:I89"/>
    <mergeCell ref="D90:F90"/>
    <mergeCell ref="H90:I90"/>
  </mergeCells>
  <phoneticPr fontId="25" type="noConversion"/>
  <pageMargins left="0.7" right="0.7" top="0.75" bottom="0.75" header="0.3" footer="0.3"/>
  <pageSetup paperSize="9" scale="87" orientation="portrait" r:id="rId1"/>
  <headerFooter scaleWithDoc="0">
    <oddFooter>&amp;C&amp;"Arial,Regular"Page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AK67"/>
  <sheetViews>
    <sheetView workbookViewId="0">
      <selection activeCell="I51" sqref="I51"/>
    </sheetView>
  </sheetViews>
  <sheetFormatPr defaultColWidth="9.42578125" defaultRowHeight="15" x14ac:dyDescent="0.2"/>
  <cols>
    <col min="1" max="7" width="9.42578125" style="2"/>
    <col min="8" max="8" width="11.28515625" style="2" bestFit="1" customWidth="1"/>
    <col min="9" max="16384" width="9.42578125" style="2"/>
  </cols>
  <sheetData>
    <row r="1" spans="1:37" ht="15.75" x14ac:dyDescent="0.25">
      <c r="A1" s="15">
        <f>+'Cover Page'!C39</f>
        <v>2024</v>
      </c>
      <c r="B1" s="16" t="s">
        <v>127</v>
      </c>
      <c r="C1" s="16"/>
      <c r="D1" s="16"/>
      <c r="E1" s="16"/>
      <c r="F1" s="16"/>
      <c r="G1" s="16"/>
      <c r="H1" s="16"/>
      <c r="I1" s="16"/>
      <c r="J1" s="16"/>
    </row>
    <row r="2" spans="1:37" ht="8.25" customHeight="1" x14ac:dyDescent="0.2">
      <c r="A2" s="63"/>
      <c r="B2" s="63"/>
      <c r="C2" s="63"/>
      <c r="D2" s="63"/>
      <c r="E2" s="63"/>
      <c r="F2" s="63"/>
      <c r="G2" s="63"/>
      <c r="H2" s="63"/>
      <c r="I2" s="63"/>
      <c r="J2" s="63"/>
    </row>
    <row r="3" spans="1:37" s="3" customFormat="1" ht="14.25" x14ac:dyDescent="0.2">
      <c r="A3" s="377" t="str">
        <f>+'Cover Page'!B31</f>
        <v>Permit EPR/SP3239FU</v>
      </c>
      <c r="B3" s="377"/>
      <c r="C3" s="377"/>
      <c r="D3" s="377"/>
      <c r="E3" s="377"/>
      <c r="F3" s="3" t="s">
        <v>128</v>
      </c>
      <c r="G3" s="378" t="str">
        <f>+'Cover Page'!B37</f>
        <v>enfinium Ferrybridge 1 Ltd</v>
      </c>
      <c r="H3" s="378"/>
      <c r="I3" s="378"/>
    </row>
    <row r="4" spans="1:37" s="3" customFormat="1" ht="14.25" x14ac:dyDescent="0.2">
      <c r="A4" s="3" t="s">
        <v>129</v>
      </c>
      <c r="B4" s="377" t="str">
        <f>+'Cover Page'!B33:I33</f>
        <v>Enfinium Ferrybridge 1 Limited</v>
      </c>
      <c r="C4" s="377"/>
      <c r="D4" s="377"/>
      <c r="E4" s="377"/>
      <c r="F4" s="3" t="s">
        <v>130</v>
      </c>
      <c r="G4" s="3" t="s">
        <v>131</v>
      </c>
    </row>
    <row r="5" spans="1:37" s="3" customFormat="1" ht="6.75" customHeight="1" x14ac:dyDescent="0.2"/>
    <row r="6" spans="1:37" s="3" customFormat="1" ht="15.75" customHeight="1" x14ac:dyDescent="0.2">
      <c r="A6" s="3" t="s">
        <v>132</v>
      </c>
      <c r="D6" s="379">
        <v>45292</v>
      </c>
      <c r="E6" s="379"/>
      <c r="F6" s="17" t="s">
        <v>133</v>
      </c>
      <c r="G6" s="379">
        <v>45657</v>
      </c>
      <c r="H6" s="379"/>
    </row>
    <row r="7" spans="1:37" s="3" customFormat="1" ht="7.5" customHeight="1" x14ac:dyDescent="0.2"/>
    <row r="8" spans="1:37" s="3" customFormat="1" ht="15.75" x14ac:dyDescent="0.25">
      <c r="A8" s="9">
        <f>+A1</f>
        <v>2024</v>
      </c>
      <c r="B8" s="16" t="s">
        <v>134</v>
      </c>
      <c r="C8"/>
      <c r="D8"/>
      <c r="E8"/>
      <c r="F8"/>
      <c r="G8"/>
    </row>
    <row r="9" spans="1:37" s="3" customFormat="1" ht="28.5" customHeight="1" x14ac:dyDescent="0.25">
      <c r="A9" s="380" t="s">
        <v>135</v>
      </c>
      <c r="B9" s="380"/>
      <c r="C9" s="380" t="s">
        <v>136</v>
      </c>
      <c r="D9" s="380"/>
      <c r="E9" s="380" t="s">
        <v>137</v>
      </c>
      <c r="F9" s="380"/>
      <c r="G9" s="380" t="s">
        <v>138</v>
      </c>
      <c r="H9" s="380"/>
      <c r="I9" s="380" t="s">
        <v>139</v>
      </c>
      <c r="J9" s="380"/>
      <c r="K9"/>
      <c r="L9"/>
      <c r="M9"/>
      <c r="N9"/>
      <c r="O9"/>
      <c r="P9"/>
      <c r="Q9"/>
      <c r="R9"/>
      <c r="S9"/>
      <c r="T9"/>
      <c r="U9"/>
      <c r="V9"/>
      <c r="W9"/>
      <c r="X9"/>
      <c r="Y9"/>
      <c r="Z9"/>
      <c r="AA9"/>
      <c r="AB9"/>
      <c r="AC9"/>
      <c r="AD9"/>
      <c r="AE9"/>
      <c r="AF9"/>
      <c r="AG9"/>
      <c r="AH9"/>
      <c r="AI9"/>
      <c r="AJ9"/>
      <c r="AK9"/>
    </row>
    <row r="10" spans="1:37" s="3" customFormat="1" x14ac:dyDescent="0.25">
      <c r="A10" s="376" t="s">
        <v>140</v>
      </c>
      <c r="B10" s="376"/>
      <c r="C10" s="376"/>
      <c r="D10" s="376"/>
      <c r="E10" s="376"/>
      <c r="F10" s="376"/>
      <c r="G10" s="376"/>
      <c r="H10" s="376"/>
      <c r="I10" s="376"/>
      <c r="J10" s="376"/>
      <c r="K10"/>
      <c r="L10"/>
      <c r="M10"/>
      <c r="N10"/>
      <c r="O10"/>
      <c r="P10"/>
      <c r="Q10"/>
      <c r="R10"/>
      <c r="S10"/>
      <c r="T10"/>
      <c r="U10"/>
      <c r="V10"/>
      <c r="W10"/>
      <c r="X10"/>
      <c r="Y10"/>
      <c r="Z10"/>
      <c r="AA10"/>
      <c r="AB10"/>
      <c r="AC10"/>
      <c r="AD10"/>
      <c r="AE10"/>
      <c r="AF10"/>
      <c r="AG10"/>
      <c r="AH10"/>
      <c r="AI10"/>
      <c r="AJ10"/>
      <c r="AK10"/>
    </row>
    <row r="11" spans="1:37" s="3" customFormat="1" ht="24.75" customHeight="1" x14ac:dyDescent="0.25">
      <c r="A11" s="376" t="s">
        <v>141</v>
      </c>
      <c r="B11" s="376"/>
      <c r="C11" s="372" t="s">
        <v>512</v>
      </c>
      <c r="D11" s="372"/>
      <c r="E11" s="373">
        <v>10778.79</v>
      </c>
      <c r="F11" s="373"/>
      <c r="G11" s="373">
        <v>12645.32</v>
      </c>
      <c r="H11" s="373"/>
      <c r="I11" s="374">
        <f>IF((E11+G11)&gt;0,(E11+G11)/'Operational Data'!$G$21, "-")</f>
        <v>3.5962914094529723E-2</v>
      </c>
      <c r="J11" s="374"/>
      <c r="K11"/>
      <c r="L11"/>
      <c r="M11"/>
      <c r="N11"/>
      <c r="O11"/>
      <c r="P11"/>
      <c r="Q11"/>
      <c r="R11"/>
      <c r="S11"/>
      <c r="T11"/>
      <c r="U11"/>
      <c r="V11"/>
      <c r="W11"/>
      <c r="X11"/>
      <c r="Y11"/>
      <c r="Z11"/>
      <c r="AA11"/>
      <c r="AB11"/>
      <c r="AC11"/>
      <c r="AD11"/>
      <c r="AE11"/>
      <c r="AF11"/>
      <c r="AG11"/>
      <c r="AH11"/>
      <c r="AI11"/>
      <c r="AJ11"/>
      <c r="AK11"/>
    </row>
    <row r="12" spans="1:37" s="3" customFormat="1" x14ac:dyDescent="0.25">
      <c r="A12" s="376" t="s">
        <v>511</v>
      </c>
      <c r="B12" s="376"/>
      <c r="C12" s="372" t="s">
        <v>507</v>
      </c>
      <c r="D12" s="372"/>
      <c r="E12" s="373"/>
      <c r="F12" s="373"/>
      <c r="G12" s="373">
        <v>3.96</v>
      </c>
      <c r="H12" s="373"/>
      <c r="I12" s="374">
        <f>IF((E12+G12)&gt;0,(E12+G12)/'Operational Data'!$G$21, "-")</f>
        <v>6.0797673770460307E-6</v>
      </c>
      <c r="J12" s="374"/>
      <c r="K12"/>
      <c r="L12"/>
      <c r="M12"/>
      <c r="N12"/>
      <c r="O12"/>
      <c r="P12"/>
      <c r="Q12"/>
      <c r="R12"/>
      <c r="S12"/>
      <c r="T12"/>
      <c r="U12"/>
      <c r="V12"/>
      <c r="W12"/>
      <c r="X12"/>
      <c r="Y12"/>
      <c r="Z12"/>
      <c r="AA12"/>
      <c r="AB12"/>
      <c r="AC12"/>
      <c r="AD12"/>
      <c r="AE12"/>
      <c r="AF12"/>
      <c r="AG12"/>
      <c r="AH12"/>
      <c r="AI12"/>
      <c r="AJ12"/>
      <c r="AK12"/>
    </row>
    <row r="13" spans="1:37" s="3" customFormat="1" x14ac:dyDescent="0.25">
      <c r="A13" s="381" t="s">
        <v>483</v>
      </c>
      <c r="B13" s="381"/>
      <c r="C13" s="372" t="s">
        <v>507</v>
      </c>
      <c r="D13" s="372"/>
      <c r="E13" s="373"/>
      <c r="F13" s="373"/>
      <c r="G13" s="373">
        <v>12.22</v>
      </c>
      <c r="H13" s="373"/>
      <c r="I13" s="374">
        <f>IF((E13+G13)&gt;0,(E13+G13)/'Operational Data'!$G$21, "-")</f>
        <v>1.8761302360480429E-5</v>
      </c>
      <c r="J13" s="374"/>
      <c r="K13"/>
      <c r="L13"/>
      <c r="M13"/>
      <c r="N13"/>
      <c r="O13"/>
      <c r="P13"/>
      <c r="Q13"/>
      <c r="R13"/>
      <c r="S13"/>
      <c r="T13"/>
      <c r="U13"/>
      <c r="V13"/>
      <c r="W13"/>
      <c r="X13"/>
      <c r="Y13"/>
      <c r="Z13"/>
      <c r="AA13"/>
      <c r="AB13"/>
      <c r="AC13"/>
      <c r="AD13"/>
      <c r="AE13"/>
      <c r="AF13"/>
      <c r="AG13"/>
      <c r="AH13"/>
      <c r="AI13"/>
      <c r="AJ13"/>
      <c r="AK13"/>
    </row>
    <row r="14" spans="1:37" s="3" customFormat="1" ht="38.25" customHeight="1" x14ac:dyDescent="0.25">
      <c r="A14" s="381" t="s">
        <v>484</v>
      </c>
      <c r="B14" s="381"/>
      <c r="C14" s="372" t="s">
        <v>507</v>
      </c>
      <c r="D14" s="372"/>
      <c r="E14" s="373"/>
      <c r="F14" s="373"/>
      <c r="G14" s="373">
        <v>1</v>
      </c>
      <c r="H14" s="373"/>
      <c r="I14" s="374">
        <f>IF((E14+G14)&gt;0,(E14+G14)/'Operational Data'!$G$21, "-")</f>
        <v>1.5352947921833412E-6</v>
      </c>
      <c r="J14" s="374"/>
      <c r="K14"/>
      <c r="L14"/>
      <c r="M14"/>
      <c r="N14"/>
      <c r="O14"/>
      <c r="P14"/>
      <c r="Q14"/>
      <c r="R14"/>
      <c r="S14"/>
      <c r="T14"/>
      <c r="U14"/>
      <c r="V14"/>
      <c r="W14"/>
      <c r="X14"/>
      <c r="Y14"/>
      <c r="Z14"/>
      <c r="AA14"/>
      <c r="AB14"/>
      <c r="AC14"/>
      <c r="AD14"/>
      <c r="AE14"/>
      <c r="AF14"/>
      <c r="AG14"/>
      <c r="AH14"/>
      <c r="AI14"/>
      <c r="AJ14"/>
      <c r="AK14"/>
    </row>
    <row r="15" spans="1:37" s="3" customFormat="1" x14ac:dyDescent="0.25">
      <c r="A15" s="381" t="s">
        <v>492</v>
      </c>
      <c r="B15" s="381"/>
      <c r="C15" s="372" t="s">
        <v>507</v>
      </c>
      <c r="D15" s="372"/>
      <c r="E15" s="373"/>
      <c r="F15" s="373"/>
      <c r="G15" s="373">
        <v>0.66500000000000004</v>
      </c>
      <c r="H15" s="373"/>
      <c r="I15" s="374">
        <f>IF((E15+G15)&gt;0,(E15+G15)/'Operational Data'!$G$21, "-")</f>
        <v>1.0209710368019219E-6</v>
      </c>
      <c r="J15" s="374"/>
      <c r="K15"/>
      <c r="L15"/>
      <c r="M15"/>
      <c r="N15"/>
      <c r="O15"/>
      <c r="P15"/>
      <c r="Q15"/>
      <c r="R15"/>
      <c r="S15"/>
      <c r="T15"/>
      <c r="U15"/>
      <c r="V15"/>
      <c r="W15"/>
      <c r="X15"/>
      <c r="Y15"/>
      <c r="Z15"/>
      <c r="AA15"/>
      <c r="AB15"/>
      <c r="AC15"/>
      <c r="AD15"/>
      <c r="AE15"/>
      <c r="AF15"/>
      <c r="AG15"/>
      <c r="AH15"/>
      <c r="AI15"/>
      <c r="AJ15"/>
      <c r="AK15"/>
    </row>
    <row r="16" spans="1:37" s="3" customFormat="1" x14ac:dyDescent="0.25">
      <c r="A16" s="387" t="s">
        <v>143</v>
      </c>
      <c r="B16" s="387"/>
      <c r="C16" s="387"/>
      <c r="D16" s="387"/>
      <c r="E16" s="388">
        <f>SUM(E11:F15)</f>
        <v>10778.79</v>
      </c>
      <c r="F16" s="388"/>
      <c r="G16" s="388">
        <f>SUM(G11:H15)</f>
        <v>12663.164999999999</v>
      </c>
      <c r="H16" s="388"/>
      <c r="I16" s="374">
        <f>IF((E16+G16)&gt;0,(E16+G16)/'Operational Data'!$G$21, "-")</f>
        <v>3.599031143009624E-2</v>
      </c>
      <c r="J16" s="374"/>
      <c r="K16"/>
      <c r="L16"/>
      <c r="M16"/>
      <c r="N16"/>
      <c r="O16"/>
      <c r="P16"/>
      <c r="Q16"/>
      <c r="R16"/>
      <c r="S16"/>
      <c r="T16"/>
      <c r="U16"/>
      <c r="V16"/>
      <c r="W16"/>
      <c r="X16"/>
      <c r="Y16"/>
      <c r="Z16"/>
      <c r="AA16"/>
      <c r="AB16"/>
      <c r="AC16"/>
      <c r="AD16"/>
      <c r="AE16"/>
      <c r="AF16"/>
      <c r="AG16"/>
      <c r="AH16"/>
      <c r="AI16"/>
      <c r="AJ16"/>
      <c r="AK16"/>
    </row>
    <row r="17" spans="1:37" s="3" customFormat="1" x14ac:dyDescent="0.25">
      <c r="A17" s="382"/>
      <c r="B17" s="383"/>
      <c r="C17" s="383"/>
      <c r="D17" s="383"/>
      <c r="E17" s="384"/>
      <c r="F17" s="384"/>
      <c r="G17" s="384"/>
      <c r="H17" s="384"/>
      <c r="I17" s="385"/>
      <c r="J17" s="386"/>
      <c r="K17"/>
      <c r="L17"/>
      <c r="M17"/>
      <c r="N17"/>
      <c r="O17"/>
      <c r="P17"/>
      <c r="Q17"/>
      <c r="R17"/>
      <c r="S17"/>
      <c r="T17"/>
      <c r="U17"/>
      <c r="V17"/>
      <c r="W17"/>
      <c r="X17"/>
      <c r="Y17"/>
      <c r="Z17"/>
      <c r="AA17"/>
      <c r="AB17"/>
      <c r="AC17"/>
      <c r="AD17"/>
      <c r="AE17"/>
      <c r="AF17"/>
      <c r="AG17"/>
      <c r="AH17"/>
      <c r="AI17"/>
      <c r="AJ17"/>
      <c r="AK17"/>
    </row>
    <row r="18" spans="1:37" s="3" customFormat="1" x14ac:dyDescent="0.25">
      <c r="A18" s="375" t="s">
        <v>144</v>
      </c>
      <c r="B18" s="375"/>
      <c r="C18" s="375"/>
      <c r="D18" s="375"/>
      <c r="E18" s="375"/>
      <c r="F18" s="375"/>
      <c r="G18" s="375"/>
      <c r="H18" s="375"/>
      <c r="I18" s="375"/>
      <c r="J18" s="375"/>
      <c r="K18"/>
      <c r="L18"/>
      <c r="M18"/>
      <c r="N18"/>
      <c r="O18"/>
      <c r="P18"/>
      <c r="Q18"/>
      <c r="R18"/>
      <c r="S18"/>
      <c r="T18"/>
      <c r="U18"/>
      <c r="V18"/>
      <c r="W18"/>
      <c r="X18"/>
      <c r="Y18"/>
      <c r="Z18"/>
      <c r="AA18"/>
      <c r="AB18"/>
      <c r="AC18"/>
      <c r="AD18"/>
      <c r="AE18"/>
      <c r="AF18"/>
      <c r="AG18"/>
      <c r="AH18"/>
      <c r="AI18"/>
      <c r="AJ18"/>
      <c r="AK18"/>
    </row>
    <row r="19" spans="1:37" ht="27" customHeight="1" x14ac:dyDescent="0.25">
      <c r="A19" s="376" t="s">
        <v>142</v>
      </c>
      <c r="B19" s="376"/>
      <c r="C19" s="372" t="s">
        <v>506</v>
      </c>
      <c r="D19" s="372"/>
      <c r="E19" s="373"/>
      <c r="F19" s="373"/>
      <c r="G19" s="373">
        <v>121724.11</v>
      </c>
      <c r="H19" s="373"/>
      <c r="I19" s="374">
        <f>IF((E19+G19)&gt;0,(E19+G19)/'Operational Data'!$G$21, "-")</f>
        <v>0.18688239216615216</v>
      </c>
      <c r="J19" s="374"/>
      <c r="K19"/>
      <c r="L19"/>
      <c r="M19"/>
      <c r="N19"/>
      <c r="O19"/>
      <c r="P19"/>
      <c r="Q19"/>
      <c r="R19"/>
      <c r="S19"/>
      <c r="T19"/>
      <c r="U19"/>
      <c r="V19"/>
      <c r="W19"/>
      <c r="X19"/>
      <c r="Y19"/>
      <c r="Z19"/>
      <c r="AA19"/>
      <c r="AB19"/>
      <c r="AC19"/>
      <c r="AD19"/>
      <c r="AE19"/>
      <c r="AF19"/>
      <c r="AG19"/>
      <c r="AH19"/>
      <c r="AI19"/>
      <c r="AJ19"/>
      <c r="AK19"/>
    </row>
    <row r="20" spans="1:37" s="3" customFormat="1" ht="28.5" customHeight="1" x14ac:dyDescent="0.25">
      <c r="A20" s="376" t="s">
        <v>145</v>
      </c>
      <c r="B20" s="376"/>
      <c r="C20" s="372" t="s">
        <v>508</v>
      </c>
      <c r="D20" s="372"/>
      <c r="E20" s="373"/>
      <c r="F20" s="373"/>
      <c r="G20" s="373">
        <v>4371.2</v>
      </c>
      <c r="H20" s="373"/>
      <c r="I20" s="374">
        <f>IF((E20+G20)&gt;0,(E20+G20)/'Operational Data'!$G$21, "-")</f>
        <v>6.711080595591821E-3</v>
      </c>
      <c r="J20" s="374"/>
      <c r="K20"/>
      <c r="L20"/>
      <c r="M20"/>
      <c r="N20"/>
      <c r="O20"/>
      <c r="P20"/>
      <c r="Q20"/>
      <c r="R20"/>
      <c r="S20"/>
      <c r="T20"/>
      <c r="U20"/>
      <c r="V20"/>
      <c r="W20"/>
      <c r="X20"/>
      <c r="Y20"/>
      <c r="Z20"/>
      <c r="AA20"/>
      <c r="AB20"/>
      <c r="AC20"/>
      <c r="AD20"/>
      <c r="AE20"/>
      <c r="AF20"/>
      <c r="AG20"/>
      <c r="AH20"/>
      <c r="AI20"/>
      <c r="AJ20"/>
      <c r="AK20"/>
    </row>
    <row r="21" spans="1:37" s="3" customFormat="1" ht="27" customHeight="1" x14ac:dyDescent="0.25">
      <c r="A21" s="376" t="s">
        <v>513</v>
      </c>
      <c r="B21" s="376"/>
      <c r="C21" s="372" t="s">
        <v>507</v>
      </c>
      <c r="D21" s="372"/>
      <c r="E21" s="373"/>
      <c r="F21" s="373"/>
      <c r="G21" s="373">
        <f>'Operational Data'!G42</f>
        <v>8.6</v>
      </c>
      <c r="H21" s="373"/>
      <c r="I21" s="374">
        <f>IF((E21+G21)&gt;0,(E21+G21)/'Operational Data'!$G$21, "-")</f>
        <v>1.3203535212776734E-5</v>
      </c>
      <c r="J21" s="374"/>
      <c r="K21"/>
      <c r="L21"/>
      <c r="M21"/>
      <c r="N21"/>
      <c r="O21"/>
      <c r="P21"/>
      <c r="Q21"/>
      <c r="R21"/>
      <c r="S21"/>
      <c r="T21"/>
      <c r="U21"/>
      <c r="V21"/>
      <c r="W21"/>
      <c r="X21"/>
      <c r="Y21"/>
      <c r="Z21"/>
      <c r="AA21"/>
      <c r="AB21"/>
      <c r="AC21"/>
      <c r="AD21"/>
      <c r="AE21"/>
      <c r="AF21"/>
      <c r="AG21"/>
      <c r="AH21"/>
      <c r="AI21"/>
      <c r="AJ21"/>
      <c r="AK21"/>
    </row>
    <row r="22" spans="1:37" s="3" customFormat="1" ht="24.75" customHeight="1" x14ac:dyDescent="0.25">
      <c r="A22" s="371" t="s">
        <v>514</v>
      </c>
      <c r="B22" s="371"/>
      <c r="C22" s="372" t="s">
        <v>507</v>
      </c>
      <c r="D22" s="372"/>
      <c r="E22" s="373"/>
      <c r="F22" s="373"/>
      <c r="G22" s="373">
        <f>'Operational Data'!G43</f>
        <v>28.7</v>
      </c>
      <c r="H22" s="373"/>
      <c r="I22" s="374">
        <f>IF((E22+G22)&gt;0,(E22+G22)/'Operational Data'!$G$21, "-")</f>
        <v>4.4062960535661893E-5</v>
      </c>
      <c r="J22" s="374"/>
      <c r="K22"/>
      <c r="L22"/>
      <c r="M22"/>
      <c r="N22"/>
      <c r="O22"/>
      <c r="P22"/>
      <c r="Q22"/>
      <c r="R22"/>
      <c r="S22"/>
      <c r="T22"/>
      <c r="U22"/>
      <c r="V22"/>
      <c r="W22"/>
      <c r="X22"/>
      <c r="Y22"/>
      <c r="Z22"/>
      <c r="AA22"/>
      <c r="AB22"/>
      <c r="AC22"/>
      <c r="AD22"/>
      <c r="AE22"/>
      <c r="AF22"/>
      <c r="AG22"/>
      <c r="AH22"/>
      <c r="AI22"/>
      <c r="AJ22"/>
      <c r="AK22"/>
    </row>
    <row r="23" spans="1:37" s="3" customFormat="1" ht="26.25" customHeight="1" x14ac:dyDescent="0.25">
      <c r="A23" s="371" t="s">
        <v>487</v>
      </c>
      <c r="B23" s="371"/>
      <c r="C23" s="372" t="s">
        <v>509</v>
      </c>
      <c r="D23" s="372"/>
      <c r="E23" s="373"/>
      <c r="F23" s="373"/>
      <c r="G23" s="373">
        <f>'Operational Data'!G44</f>
        <v>15.88</v>
      </c>
      <c r="H23" s="373"/>
      <c r="I23" s="374">
        <f>IF((E23+G23)&gt;0,(E23+G23)/'Operational Data'!$G$21, "-")</f>
        <v>2.4380481299871459E-5</v>
      </c>
      <c r="J23" s="374"/>
      <c r="K23"/>
      <c r="L23"/>
      <c r="M23"/>
      <c r="N23"/>
      <c r="O23"/>
      <c r="P23"/>
      <c r="Q23"/>
      <c r="R23"/>
      <c r="S23"/>
      <c r="T23"/>
      <c r="U23"/>
      <c r="V23"/>
      <c r="W23"/>
      <c r="X23"/>
      <c r="Y23"/>
      <c r="Z23"/>
      <c r="AA23"/>
      <c r="AB23"/>
      <c r="AC23"/>
      <c r="AD23"/>
      <c r="AE23"/>
      <c r="AF23"/>
      <c r="AG23"/>
      <c r="AH23"/>
      <c r="AI23"/>
      <c r="AJ23"/>
      <c r="AK23"/>
    </row>
    <row r="24" spans="1:37" s="3" customFormat="1" ht="32.25" customHeight="1" x14ac:dyDescent="0.25">
      <c r="A24" s="371" t="s">
        <v>488</v>
      </c>
      <c r="B24" s="371"/>
      <c r="C24" s="372" t="s">
        <v>507</v>
      </c>
      <c r="D24" s="372"/>
      <c r="E24" s="373"/>
      <c r="F24" s="373"/>
      <c r="G24" s="373">
        <f>'Operational Data'!G45</f>
        <v>83.039999999999992</v>
      </c>
      <c r="H24" s="373"/>
      <c r="I24" s="374">
        <f>IF((E24+G24)&gt;0,(E24+G24)/'Operational Data'!$G$21, "-")</f>
        <v>1.2749087954290464E-4</v>
      </c>
      <c r="J24" s="374"/>
      <c r="K24"/>
      <c r="L24"/>
      <c r="M24"/>
      <c r="N24"/>
      <c r="O24"/>
      <c r="P24"/>
      <c r="Q24"/>
      <c r="R24"/>
      <c r="S24"/>
      <c r="T24"/>
      <c r="U24"/>
      <c r="V24"/>
      <c r="W24"/>
      <c r="X24"/>
      <c r="Y24"/>
      <c r="Z24"/>
      <c r="AA24"/>
      <c r="AB24"/>
      <c r="AC24"/>
      <c r="AD24"/>
      <c r="AE24"/>
      <c r="AF24"/>
      <c r="AG24"/>
      <c r="AH24"/>
      <c r="AI24"/>
      <c r="AJ24"/>
      <c r="AK24"/>
    </row>
    <row r="25" spans="1:37" s="3" customFormat="1" ht="29.25" customHeight="1" x14ac:dyDescent="0.25">
      <c r="A25" s="371" t="s">
        <v>515</v>
      </c>
      <c r="B25" s="371"/>
      <c r="C25" s="372" t="s">
        <v>510</v>
      </c>
      <c r="D25" s="372"/>
      <c r="E25" s="373">
        <f>'Operational Data'!G46</f>
        <v>885.25</v>
      </c>
      <c r="F25" s="373"/>
      <c r="G25" s="373"/>
      <c r="H25" s="373"/>
      <c r="I25" s="374">
        <f>IF((E25+G25)&gt;0,(E25+G25)/'Operational Data'!$G$21, "-")</f>
        <v>1.3591197147803027E-3</v>
      </c>
      <c r="J25" s="374"/>
      <c r="K25"/>
      <c r="L25"/>
      <c r="M25"/>
      <c r="N25"/>
      <c r="O25"/>
      <c r="P25"/>
      <c r="Q25"/>
      <c r="R25"/>
      <c r="S25"/>
      <c r="T25"/>
      <c r="U25"/>
      <c r="V25"/>
      <c r="W25"/>
      <c r="X25"/>
      <c r="Y25"/>
      <c r="Z25"/>
      <c r="AA25"/>
      <c r="AB25"/>
      <c r="AC25"/>
      <c r="AD25"/>
      <c r="AE25"/>
      <c r="AF25"/>
      <c r="AG25"/>
      <c r="AH25"/>
      <c r="AI25"/>
      <c r="AJ25"/>
      <c r="AK25"/>
    </row>
    <row r="26" spans="1:37" s="3" customFormat="1" ht="29.25" customHeight="1" x14ac:dyDescent="0.25">
      <c r="A26" s="371" t="s">
        <v>490</v>
      </c>
      <c r="B26" s="371"/>
      <c r="C26" s="372" t="s">
        <v>510</v>
      </c>
      <c r="D26" s="372"/>
      <c r="E26" s="373">
        <f>'Operational Data'!G47</f>
        <v>259.27999999999997</v>
      </c>
      <c r="F26" s="373"/>
      <c r="G26" s="373"/>
      <c r="H26" s="373"/>
      <c r="I26" s="374">
        <f>IF((E26+G26)&gt;0,(E26+G26)/'Operational Data'!$G$21, "-")</f>
        <v>3.9807123371729666E-4</v>
      </c>
      <c r="J26" s="374"/>
      <c r="K26"/>
      <c r="L26"/>
      <c r="M26"/>
      <c r="N26"/>
      <c r="O26"/>
      <c r="P26"/>
      <c r="Q26"/>
      <c r="R26"/>
      <c r="S26"/>
      <c r="T26"/>
      <c r="U26"/>
      <c r="V26"/>
      <c r="W26"/>
      <c r="X26"/>
      <c r="Y26"/>
      <c r="Z26"/>
      <c r="AA26"/>
      <c r="AB26"/>
      <c r="AC26"/>
      <c r="AD26"/>
      <c r="AE26"/>
      <c r="AF26"/>
      <c r="AG26"/>
      <c r="AH26"/>
      <c r="AI26"/>
      <c r="AJ26"/>
      <c r="AK26"/>
    </row>
    <row r="27" spans="1:37" s="3" customFormat="1" ht="38.25" customHeight="1" x14ac:dyDescent="0.25">
      <c r="A27" s="371" t="s">
        <v>516</v>
      </c>
      <c r="B27" s="371"/>
      <c r="C27" s="372" t="s">
        <v>507</v>
      </c>
      <c r="D27" s="372"/>
      <c r="E27" s="373"/>
      <c r="F27" s="373"/>
      <c r="G27" s="373">
        <f>'Operational Data'!G48</f>
        <v>3.64</v>
      </c>
      <c r="H27" s="373"/>
      <c r="I27" s="374">
        <f>IF((E27+G27)&gt;0,(E27+G27)/'Operational Data'!$G$21, "-")</f>
        <v>5.5884730435473617E-6</v>
      </c>
      <c r="J27" s="374"/>
      <c r="K27"/>
      <c r="L27"/>
      <c r="M27"/>
      <c r="N27"/>
      <c r="O27"/>
      <c r="P27"/>
      <c r="Q27"/>
      <c r="R27"/>
      <c r="S27"/>
      <c r="T27"/>
      <c r="U27"/>
      <c r="V27"/>
      <c r="W27"/>
      <c r="X27"/>
      <c r="Y27"/>
      <c r="Z27"/>
      <c r="AA27"/>
      <c r="AB27"/>
      <c r="AC27"/>
      <c r="AD27"/>
      <c r="AE27"/>
      <c r="AF27"/>
      <c r="AG27"/>
      <c r="AH27"/>
      <c r="AI27"/>
      <c r="AJ27"/>
      <c r="AK27"/>
    </row>
    <row r="28" spans="1:37" s="3" customFormat="1" x14ac:dyDescent="0.25">
      <c r="A28" s="389" t="s">
        <v>146</v>
      </c>
      <c r="B28" s="389"/>
      <c r="C28" s="389"/>
      <c r="D28" s="389"/>
      <c r="E28" s="388">
        <f>SUM(E19:F27)</f>
        <v>1144.53</v>
      </c>
      <c r="F28" s="388"/>
      <c r="G28" s="388">
        <f>SUM(G19:H27)</f>
        <v>126235.17</v>
      </c>
      <c r="H28" s="388"/>
      <c r="I28" s="374">
        <f>IF((E28+G28)&gt;0,(E28+G28)/'Operational Data'!$G$21, "-")</f>
        <v>0.19556539003987633</v>
      </c>
      <c r="J28" s="374"/>
      <c r="K28"/>
      <c r="L28"/>
      <c r="M28"/>
      <c r="N28"/>
      <c r="O28"/>
      <c r="P28"/>
      <c r="Q28"/>
      <c r="R28"/>
      <c r="S28"/>
      <c r="T28"/>
      <c r="U28"/>
      <c r="V28"/>
      <c r="W28"/>
      <c r="X28"/>
      <c r="Y28"/>
      <c r="Z28"/>
      <c r="AA28"/>
      <c r="AB28"/>
      <c r="AC28"/>
      <c r="AD28"/>
      <c r="AE28"/>
      <c r="AF28"/>
      <c r="AG28"/>
      <c r="AH28"/>
      <c r="AI28"/>
      <c r="AJ28"/>
      <c r="AK28"/>
    </row>
    <row r="29" spans="1:37" s="3" customFormat="1" x14ac:dyDescent="0.25">
      <c r="A29" s="399" t="s">
        <v>147</v>
      </c>
      <c r="B29" s="399"/>
      <c r="C29" s="399"/>
      <c r="D29" s="399"/>
      <c r="E29" s="400">
        <f>+E28+E16</f>
        <v>11923.320000000002</v>
      </c>
      <c r="F29" s="400"/>
      <c r="G29" s="400">
        <f>+G28+G16</f>
        <v>138898.33499999999</v>
      </c>
      <c r="H29" s="400"/>
      <c r="I29" s="401">
        <f>IF((E29+G29)&gt;0,(E29+G29)/'Operational Data'!$G$21, "-")</f>
        <v>0.23155570146997256</v>
      </c>
      <c r="J29" s="401"/>
      <c r="K29"/>
      <c r="L29"/>
      <c r="M29"/>
      <c r="N29"/>
      <c r="O29"/>
      <c r="P29"/>
      <c r="Q29"/>
      <c r="R29"/>
      <c r="S29"/>
      <c r="T29"/>
      <c r="U29"/>
      <c r="V29"/>
      <c r="W29"/>
      <c r="X29"/>
      <c r="Y29"/>
      <c r="Z29"/>
      <c r="AA29"/>
      <c r="AB29"/>
      <c r="AC29"/>
      <c r="AD29"/>
      <c r="AE29"/>
      <c r="AF29"/>
      <c r="AG29"/>
      <c r="AH29"/>
      <c r="AI29"/>
      <c r="AJ29"/>
      <c r="AK29"/>
    </row>
    <row r="30" spans="1:37" s="3" customFormat="1" ht="8.25" customHeight="1" x14ac:dyDescent="0.25">
      <c r="A30" s="182"/>
      <c r="B30"/>
      <c r="C30"/>
      <c r="D30"/>
      <c r="E30"/>
      <c r="F30"/>
      <c r="G30"/>
      <c r="K30"/>
      <c r="L30"/>
      <c r="M30"/>
      <c r="N30"/>
      <c r="O30"/>
      <c r="P30"/>
      <c r="Q30"/>
      <c r="R30"/>
      <c r="S30"/>
      <c r="T30"/>
      <c r="U30"/>
      <c r="V30"/>
      <c r="W30"/>
      <c r="X30"/>
      <c r="Y30"/>
      <c r="Z30"/>
      <c r="AA30"/>
      <c r="AB30"/>
      <c r="AC30"/>
      <c r="AD30"/>
      <c r="AE30"/>
      <c r="AF30"/>
      <c r="AG30"/>
      <c r="AH30"/>
      <c r="AI30"/>
      <c r="AJ30"/>
      <c r="AK30"/>
    </row>
    <row r="31" spans="1:37" s="3" customFormat="1" ht="14.25" customHeight="1" x14ac:dyDescent="0.25">
      <c r="A31" s="402" t="s">
        <v>148</v>
      </c>
      <c r="B31" s="402"/>
      <c r="C31" s="402"/>
      <c r="D31" s="402"/>
      <c r="E31" s="402"/>
      <c r="F31" s="402"/>
      <c r="G31" s="402"/>
      <c r="H31" s="402"/>
      <c r="I31" s="402"/>
      <c r="J31" s="402"/>
      <c r="K31"/>
      <c r="L31"/>
      <c r="M31"/>
      <c r="N31"/>
      <c r="O31"/>
      <c r="P31"/>
      <c r="Q31"/>
      <c r="R31"/>
      <c r="S31"/>
      <c r="T31"/>
      <c r="U31"/>
      <c r="V31"/>
      <c r="W31"/>
      <c r="X31"/>
      <c r="Y31"/>
      <c r="Z31"/>
      <c r="AA31"/>
      <c r="AB31"/>
      <c r="AC31"/>
      <c r="AD31"/>
      <c r="AE31"/>
      <c r="AF31"/>
      <c r="AG31"/>
      <c r="AH31"/>
      <c r="AI31"/>
      <c r="AJ31"/>
      <c r="AK31"/>
    </row>
    <row r="32" spans="1:37" s="3" customFormat="1" x14ac:dyDescent="0.25">
      <c r="A32" s="403"/>
      <c r="B32" s="403"/>
      <c r="C32" s="403"/>
      <c r="D32" s="403"/>
      <c r="E32" s="403"/>
      <c r="F32" s="403"/>
      <c r="G32" s="403"/>
      <c r="H32" s="403"/>
      <c r="I32" s="403"/>
      <c r="J32" s="403"/>
      <c r="K32"/>
      <c r="L32"/>
      <c r="M32"/>
      <c r="N32"/>
      <c r="O32"/>
      <c r="P32"/>
      <c r="Q32"/>
      <c r="R32"/>
      <c r="S32"/>
      <c r="T32"/>
      <c r="U32"/>
      <c r="V32"/>
      <c r="W32"/>
      <c r="X32"/>
      <c r="Y32"/>
      <c r="Z32"/>
      <c r="AA32"/>
      <c r="AB32"/>
      <c r="AC32"/>
      <c r="AD32"/>
      <c r="AE32"/>
      <c r="AF32"/>
      <c r="AG32"/>
      <c r="AH32"/>
      <c r="AI32"/>
      <c r="AJ32"/>
      <c r="AK32"/>
    </row>
    <row r="33" spans="1:37" s="3" customFormat="1" x14ac:dyDescent="0.25">
      <c r="A33" s="403"/>
      <c r="B33" s="403"/>
      <c r="C33" s="403"/>
      <c r="D33" s="403"/>
      <c r="E33" s="403"/>
      <c r="F33" s="403"/>
      <c r="G33" s="403"/>
      <c r="H33" s="403"/>
      <c r="I33" s="403"/>
      <c r="J33" s="403"/>
      <c r="K33"/>
      <c r="L33"/>
      <c r="M33"/>
      <c r="N33"/>
      <c r="O33"/>
      <c r="P33"/>
      <c r="Q33"/>
      <c r="R33"/>
      <c r="S33"/>
      <c r="T33"/>
      <c r="U33"/>
      <c r="V33"/>
      <c r="W33"/>
      <c r="X33"/>
      <c r="Y33"/>
      <c r="Z33"/>
      <c r="AA33"/>
      <c r="AB33"/>
      <c r="AC33"/>
      <c r="AD33"/>
      <c r="AE33"/>
      <c r="AF33"/>
      <c r="AG33"/>
      <c r="AH33"/>
      <c r="AI33"/>
      <c r="AJ33"/>
      <c r="AK33"/>
    </row>
    <row r="34" spans="1:37" s="3" customFormat="1" ht="46.5" customHeight="1" x14ac:dyDescent="0.25">
      <c r="A34" s="403"/>
      <c r="B34" s="403"/>
      <c r="C34" s="403"/>
      <c r="D34" s="403"/>
      <c r="E34" s="403"/>
      <c r="F34" s="403"/>
      <c r="G34" s="403"/>
      <c r="H34" s="403"/>
      <c r="I34" s="403"/>
      <c r="J34" s="403"/>
      <c r="K34"/>
      <c r="L34"/>
      <c r="M34"/>
      <c r="N34"/>
      <c r="O34"/>
      <c r="P34"/>
      <c r="Q34"/>
      <c r="R34"/>
      <c r="S34"/>
      <c r="T34"/>
      <c r="U34"/>
      <c r="V34"/>
      <c r="W34"/>
      <c r="X34"/>
      <c r="Y34"/>
      <c r="Z34"/>
      <c r="AA34"/>
      <c r="AB34"/>
      <c r="AC34"/>
      <c r="AD34"/>
      <c r="AE34"/>
      <c r="AF34"/>
      <c r="AG34"/>
      <c r="AH34"/>
      <c r="AI34"/>
      <c r="AJ34"/>
      <c r="AK34"/>
    </row>
    <row r="35" spans="1:37" s="3" customFormat="1" ht="14.25" customHeight="1" x14ac:dyDescent="0.25">
      <c r="A35" s="182"/>
      <c r="B35"/>
      <c r="C35"/>
      <c r="D35"/>
      <c r="E35"/>
      <c r="F35"/>
      <c r="G35"/>
      <c r="K35"/>
      <c r="L35"/>
      <c r="M35"/>
      <c r="N35"/>
      <c r="O35"/>
      <c r="P35"/>
      <c r="Q35"/>
      <c r="R35"/>
      <c r="S35"/>
      <c r="T35"/>
      <c r="U35"/>
      <c r="V35"/>
      <c r="W35"/>
      <c r="X35"/>
      <c r="Y35"/>
      <c r="Z35"/>
      <c r="AA35"/>
      <c r="AB35"/>
      <c r="AC35"/>
      <c r="AD35"/>
      <c r="AE35"/>
      <c r="AF35"/>
      <c r="AG35"/>
      <c r="AH35"/>
      <c r="AI35"/>
      <c r="AJ35"/>
      <c r="AK35"/>
    </row>
    <row r="36" spans="1:37" s="3" customFormat="1" ht="14.25" customHeight="1" x14ac:dyDescent="0.25">
      <c r="A36" s="1">
        <f>+A1</f>
        <v>2024</v>
      </c>
      <c r="B36" s="16" t="s">
        <v>149</v>
      </c>
      <c r="C36" s="16"/>
      <c r="D36" s="16"/>
      <c r="E36" s="16"/>
      <c r="F36" s="16"/>
      <c r="K36"/>
      <c r="L36"/>
      <c r="M36"/>
      <c r="N36"/>
      <c r="O36"/>
      <c r="P36"/>
      <c r="Q36"/>
      <c r="R36"/>
      <c r="S36"/>
      <c r="T36"/>
      <c r="U36"/>
      <c r="V36"/>
      <c r="W36"/>
      <c r="X36"/>
      <c r="Y36"/>
      <c r="Z36"/>
      <c r="AA36"/>
      <c r="AB36"/>
      <c r="AC36"/>
      <c r="AD36"/>
      <c r="AE36"/>
      <c r="AF36"/>
      <c r="AG36"/>
      <c r="AH36"/>
      <c r="AI36"/>
      <c r="AJ36"/>
      <c r="AK36"/>
    </row>
    <row r="37" spans="1:37" s="3" customFormat="1" ht="24.75" customHeight="1" x14ac:dyDescent="0.25">
      <c r="A37" s="390" t="s">
        <v>150</v>
      </c>
      <c r="B37" s="391"/>
      <c r="C37" s="391"/>
      <c r="D37" s="392"/>
      <c r="E37" s="20" t="s">
        <v>151</v>
      </c>
      <c r="F37" s="21"/>
      <c r="G37" s="22" t="s">
        <v>56</v>
      </c>
      <c r="H37" s="393" t="s">
        <v>456</v>
      </c>
      <c r="I37" s="394"/>
      <c r="J37" s="23" t="s">
        <v>56</v>
      </c>
      <c r="K37"/>
      <c r="L37"/>
      <c r="M37"/>
      <c r="N37"/>
      <c r="O37"/>
      <c r="P37"/>
      <c r="Q37"/>
      <c r="R37"/>
      <c r="S37"/>
      <c r="T37"/>
      <c r="U37"/>
      <c r="V37"/>
      <c r="W37"/>
      <c r="X37"/>
      <c r="Y37"/>
      <c r="Z37"/>
      <c r="AA37"/>
      <c r="AB37"/>
      <c r="AC37"/>
      <c r="AD37"/>
      <c r="AE37"/>
      <c r="AF37"/>
      <c r="AG37"/>
      <c r="AH37"/>
      <c r="AI37"/>
      <c r="AJ37"/>
      <c r="AK37"/>
    </row>
    <row r="38" spans="1:37" s="3" customFormat="1" x14ac:dyDescent="0.25">
      <c r="A38" s="382" t="s">
        <v>99</v>
      </c>
      <c r="B38" s="383"/>
      <c r="C38" s="383"/>
      <c r="D38" s="395"/>
      <c r="E38" s="396">
        <f>+'Operational Data'!G52/1000</f>
        <v>92370</v>
      </c>
      <c r="F38" s="386"/>
      <c r="G38" s="183" t="s">
        <v>152</v>
      </c>
      <c r="H38" s="397">
        <f>IF(E38&gt;0,E38/'Operational Data'!$G$21,"-")</f>
        <v>0.14181517995397522</v>
      </c>
      <c r="I38" s="398"/>
      <c r="J38" s="183" t="s">
        <v>153</v>
      </c>
      <c r="K38"/>
      <c r="L38"/>
      <c r="M38"/>
      <c r="N38"/>
      <c r="O38"/>
      <c r="P38"/>
      <c r="Q38"/>
      <c r="R38"/>
      <c r="S38"/>
      <c r="T38"/>
      <c r="U38"/>
      <c r="V38"/>
      <c r="W38"/>
      <c r="X38"/>
      <c r="Y38"/>
      <c r="Z38"/>
      <c r="AA38"/>
      <c r="AB38"/>
      <c r="AC38"/>
      <c r="AD38"/>
      <c r="AE38"/>
      <c r="AF38"/>
      <c r="AG38"/>
      <c r="AH38"/>
      <c r="AI38"/>
      <c r="AJ38"/>
      <c r="AK38"/>
    </row>
    <row r="39" spans="1:37" s="3" customFormat="1" x14ac:dyDescent="0.25">
      <c r="A39" s="382" t="s">
        <v>154</v>
      </c>
      <c r="B39" s="383"/>
      <c r="C39" s="383"/>
      <c r="D39" s="395"/>
      <c r="E39" s="396">
        <f>(+'Operational Data'!G53+'Operational Data'!G52)/1000</f>
        <v>151612.39000000001</v>
      </c>
      <c r="F39" s="386"/>
      <c r="G39" s="183" t="s">
        <v>152</v>
      </c>
      <c r="H39" s="397">
        <f>IF(E39&gt;0,E39/'Operational Data'!$G$21,"-")</f>
        <v>0.23276971279746969</v>
      </c>
      <c r="I39" s="398"/>
      <c r="J39" s="183" t="s">
        <v>153</v>
      </c>
      <c r="K39"/>
      <c r="L39"/>
      <c r="M39"/>
      <c r="N39"/>
      <c r="O39"/>
      <c r="P39"/>
      <c r="Q39"/>
      <c r="R39"/>
      <c r="S39"/>
      <c r="T39"/>
      <c r="U39"/>
      <c r="V39"/>
      <c r="W39"/>
      <c r="X39"/>
      <c r="Y39"/>
      <c r="Z39"/>
      <c r="AA39"/>
      <c r="AB39"/>
      <c r="AC39"/>
      <c r="AD39"/>
      <c r="AE39"/>
      <c r="AF39"/>
      <c r="AG39"/>
      <c r="AH39"/>
      <c r="AI39"/>
      <c r="AJ39"/>
      <c r="AK39"/>
    </row>
    <row r="40" spans="1:37" s="3" customFormat="1" ht="14.25" customHeight="1" x14ac:dyDescent="0.25">
      <c r="A40" s="382" t="s">
        <v>155</v>
      </c>
      <c r="B40" s="383"/>
      <c r="C40" s="383"/>
      <c r="D40" s="395"/>
      <c r="E40" s="396">
        <f>+'Operational Data'!G54</f>
        <v>35102.840000000004</v>
      </c>
      <c r="F40" s="386"/>
      <c r="G40" s="183" t="s">
        <v>156</v>
      </c>
      <c r="H40" s="397">
        <f>IF(E40&gt;0,E40/'Operational Data'!$G$21,"-")</f>
        <v>5.3893207442845079E-2</v>
      </c>
      <c r="I40" s="398"/>
      <c r="J40" s="183" t="s">
        <v>157</v>
      </c>
      <c r="K40"/>
      <c r="L40"/>
      <c r="M40"/>
      <c r="N40"/>
      <c r="O40"/>
      <c r="P40"/>
      <c r="Q40"/>
      <c r="R40"/>
      <c r="S40"/>
      <c r="T40"/>
      <c r="U40"/>
      <c r="V40"/>
      <c r="W40"/>
      <c r="X40"/>
      <c r="Y40"/>
      <c r="Z40"/>
      <c r="AA40"/>
      <c r="AB40"/>
      <c r="AC40"/>
      <c r="AD40"/>
      <c r="AE40"/>
      <c r="AF40"/>
      <c r="AG40"/>
      <c r="AH40"/>
      <c r="AI40"/>
      <c r="AJ40"/>
      <c r="AK40"/>
    </row>
    <row r="41" spans="1:37" s="3" customFormat="1" ht="14.25" customHeight="1" x14ac:dyDescent="0.25">
      <c r="A41" s="382" t="s">
        <v>105</v>
      </c>
      <c r="B41" s="383"/>
      <c r="C41" s="383"/>
      <c r="D41" s="395"/>
      <c r="E41" s="396">
        <f>+'Operational Data'!G56</f>
        <v>171016</v>
      </c>
      <c r="F41" s="386"/>
      <c r="G41" s="183" t="s">
        <v>156</v>
      </c>
      <c r="H41" s="397">
        <f>IF(E41&gt;0,E41/'Operational Data'!$G$21,"-")</f>
        <v>0.26255997418002625</v>
      </c>
      <c r="I41" s="398"/>
      <c r="J41" s="183" t="s">
        <v>157</v>
      </c>
      <c r="K41"/>
      <c r="L41"/>
      <c r="M41"/>
      <c r="N41"/>
      <c r="O41"/>
      <c r="P41"/>
      <c r="Q41"/>
      <c r="R41"/>
      <c r="S41"/>
      <c r="T41"/>
      <c r="U41"/>
      <c r="V41"/>
      <c r="W41"/>
      <c r="X41"/>
      <c r="Y41"/>
      <c r="Z41"/>
      <c r="AA41"/>
      <c r="AB41"/>
      <c r="AC41"/>
      <c r="AD41"/>
      <c r="AE41"/>
      <c r="AF41"/>
      <c r="AG41"/>
      <c r="AH41"/>
      <c r="AI41"/>
      <c r="AJ41"/>
      <c r="AK41"/>
    </row>
    <row r="42" spans="1:37" s="3" customFormat="1" ht="14.25" customHeight="1" x14ac:dyDescent="0.25">
      <c r="A42" s="382" t="s">
        <v>158</v>
      </c>
      <c r="B42" s="383"/>
      <c r="C42" s="383"/>
      <c r="D42" s="395"/>
      <c r="E42" s="396">
        <f>+'Operational Data'!G57</f>
        <v>10349703.890000001</v>
      </c>
      <c r="F42" s="386"/>
      <c r="G42" s="183" t="s">
        <v>156</v>
      </c>
      <c r="H42" s="397">
        <f>IF(E42&gt;0,E42/'Operational Data'!$G$21,"-")</f>
        <v>15.889846482956669</v>
      </c>
      <c r="I42" s="398"/>
      <c r="J42" s="183" t="s">
        <v>157</v>
      </c>
      <c r="K42"/>
      <c r="L42"/>
      <c r="M42"/>
      <c r="N42"/>
      <c r="O42"/>
      <c r="P42"/>
      <c r="Q42"/>
      <c r="R42"/>
      <c r="S42"/>
      <c r="T42"/>
      <c r="U42"/>
      <c r="V42"/>
      <c r="W42"/>
      <c r="X42"/>
      <c r="Y42"/>
      <c r="Z42"/>
      <c r="AA42"/>
      <c r="AB42"/>
      <c r="AC42"/>
      <c r="AD42"/>
      <c r="AE42"/>
      <c r="AF42"/>
      <c r="AG42"/>
      <c r="AH42"/>
      <c r="AI42"/>
      <c r="AJ42"/>
      <c r="AK42"/>
    </row>
    <row r="43" spans="1:37" s="3" customFormat="1" ht="14.25" customHeight="1" x14ac:dyDescent="0.25">
      <c r="A43" s="404"/>
      <c r="B43" s="405"/>
      <c r="C43" s="405"/>
      <c r="D43" s="406"/>
      <c r="E43" s="407"/>
      <c r="F43" s="408"/>
      <c r="G43" s="184"/>
      <c r="H43" s="409"/>
      <c r="I43" s="410"/>
      <c r="J43" s="184"/>
      <c r="K43"/>
      <c r="L43"/>
      <c r="M43"/>
      <c r="N43"/>
      <c r="O43"/>
      <c r="P43"/>
      <c r="Q43"/>
      <c r="R43"/>
      <c r="S43"/>
      <c r="T43"/>
      <c r="U43"/>
      <c r="V43"/>
      <c r="W43"/>
      <c r="X43"/>
      <c r="Y43"/>
      <c r="Z43"/>
      <c r="AA43"/>
      <c r="AB43"/>
      <c r="AC43"/>
      <c r="AD43"/>
      <c r="AE43"/>
      <c r="AF43"/>
      <c r="AG43"/>
      <c r="AH43"/>
      <c r="AI43"/>
      <c r="AJ43"/>
      <c r="AK43"/>
    </row>
    <row r="44" spans="1:37" s="3" customFormat="1" ht="14.25" customHeight="1" x14ac:dyDescent="0.2">
      <c r="A44" s="402" t="s">
        <v>148</v>
      </c>
      <c r="B44" s="402"/>
      <c r="C44" s="402"/>
      <c r="D44" s="402"/>
      <c r="E44" s="402"/>
      <c r="F44" s="402"/>
      <c r="G44" s="402"/>
      <c r="H44" s="402"/>
      <c r="I44" s="402"/>
      <c r="J44" s="402"/>
    </row>
    <row r="45" spans="1:37" s="3" customFormat="1" ht="14.25" customHeight="1" x14ac:dyDescent="0.2">
      <c r="A45" s="403"/>
      <c r="B45" s="403"/>
      <c r="C45" s="403"/>
      <c r="D45" s="403"/>
      <c r="E45" s="403"/>
      <c r="F45" s="403"/>
      <c r="G45" s="403"/>
      <c r="H45" s="403"/>
      <c r="I45" s="403"/>
      <c r="J45" s="403"/>
    </row>
    <row r="46" spans="1:37" s="3" customFormat="1" ht="14.25" customHeight="1" x14ac:dyDescent="0.2">
      <c r="A46" s="403"/>
      <c r="B46" s="403"/>
      <c r="C46" s="403"/>
      <c r="D46" s="403"/>
      <c r="E46" s="403"/>
      <c r="F46" s="403"/>
      <c r="G46" s="403"/>
      <c r="H46" s="403"/>
      <c r="I46" s="403"/>
      <c r="J46" s="403"/>
    </row>
    <row r="47" spans="1:37" s="3" customFormat="1" ht="14.25" customHeight="1" x14ac:dyDescent="0.2">
      <c r="A47" s="24"/>
      <c r="B47" s="24"/>
      <c r="C47" s="24"/>
      <c r="D47" s="24"/>
      <c r="E47" s="24"/>
      <c r="F47" s="24"/>
      <c r="G47" s="24"/>
      <c r="H47" s="24"/>
      <c r="I47" s="24"/>
      <c r="J47" s="24"/>
    </row>
    <row r="48" spans="1:37" s="3" customFormat="1" ht="14.25" customHeight="1" x14ac:dyDescent="0.2">
      <c r="A48" s="16">
        <f>+A36</f>
        <v>2024</v>
      </c>
      <c r="B48" s="16" t="s">
        <v>159</v>
      </c>
      <c r="C48" s="16"/>
      <c r="D48" s="16"/>
      <c r="E48" s="16"/>
      <c r="F48" s="16"/>
      <c r="G48" s="63"/>
    </row>
    <row r="49" spans="1:10" ht="14.25" customHeight="1" x14ac:dyDescent="0.2">
      <c r="A49" s="411" t="s">
        <v>160</v>
      </c>
      <c r="B49" s="411"/>
      <c r="C49" s="411" t="s">
        <v>161</v>
      </c>
      <c r="D49" s="411"/>
      <c r="E49" s="411"/>
      <c r="F49" s="411"/>
      <c r="G49" s="411"/>
      <c r="H49" s="411"/>
      <c r="I49" s="411"/>
      <c r="J49" s="411"/>
    </row>
    <row r="50" spans="1:10" ht="14.25" customHeight="1" x14ac:dyDescent="0.2">
      <c r="A50" s="25"/>
      <c r="B50" s="25"/>
      <c r="C50" s="18" t="s">
        <v>162</v>
      </c>
      <c r="D50" s="18" t="s">
        <v>163</v>
      </c>
      <c r="E50" s="18" t="s">
        <v>164</v>
      </c>
      <c r="F50" s="18" t="s">
        <v>165</v>
      </c>
      <c r="G50" s="18" t="s">
        <v>166</v>
      </c>
      <c r="H50" s="18"/>
      <c r="I50" s="18" t="s">
        <v>167</v>
      </c>
      <c r="J50" s="18" t="s">
        <v>168</v>
      </c>
    </row>
    <row r="51" spans="1:10" ht="31.5" customHeight="1" x14ac:dyDescent="0.2">
      <c r="A51" s="376" t="s">
        <v>169</v>
      </c>
      <c r="B51" s="376"/>
      <c r="C51" s="181">
        <f>'Operational Data'!G63</f>
        <v>7861</v>
      </c>
      <c r="D51" s="181">
        <f>'Operational Data'!G64</f>
        <v>7979.4</v>
      </c>
      <c r="E51" s="181"/>
      <c r="F51" s="185"/>
      <c r="G51" s="185"/>
      <c r="H51" s="185"/>
      <c r="I51" s="185">
        <f>'Operational Data'!G66</f>
        <v>8399.4</v>
      </c>
      <c r="J51" s="185"/>
    </row>
    <row r="52" spans="1:10" ht="43.5" customHeight="1" x14ac:dyDescent="0.2">
      <c r="A52" s="376" t="s">
        <v>170</v>
      </c>
      <c r="B52" s="376"/>
      <c r="C52" s="181">
        <v>6</v>
      </c>
      <c r="D52" s="181">
        <v>3</v>
      </c>
      <c r="E52" s="181"/>
      <c r="F52" s="185"/>
      <c r="G52" s="185"/>
      <c r="H52" s="185"/>
      <c r="I52" s="185"/>
      <c r="J52" s="185"/>
    </row>
    <row r="53" spans="1:10" ht="42.75" customHeight="1" x14ac:dyDescent="0.2">
      <c r="A53" s="376" t="s">
        <v>171</v>
      </c>
      <c r="B53" s="376"/>
      <c r="C53" s="181">
        <v>14</v>
      </c>
      <c r="D53" s="181">
        <v>7.5</v>
      </c>
      <c r="E53" s="181"/>
      <c r="F53" s="185"/>
      <c r="G53" s="185"/>
      <c r="H53" s="185"/>
      <c r="I53" s="185"/>
      <c r="J53" s="185"/>
    </row>
    <row r="54" spans="1:10" ht="8.25" customHeight="1" x14ac:dyDescent="0.2">
      <c r="A54" s="63"/>
      <c r="B54" s="63"/>
      <c r="C54" s="63"/>
      <c r="D54" s="63"/>
      <c r="E54" s="63"/>
      <c r="F54" s="63"/>
      <c r="G54" s="63"/>
      <c r="H54" s="63"/>
      <c r="I54" s="63"/>
      <c r="J54" s="63"/>
    </row>
    <row r="55" spans="1:10" x14ac:dyDescent="0.2">
      <c r="A55" s="402" t="s">
        <v>148</v>
      </c>
      <c r="B55" s="402"/>
      <c r="C55" s="402"/>
      <c r="D55" s="402"/>
      <c r="E55" s="402"/>
      <c r="F55" s="402"/>
      <c r="G55" s="402"/>
      <c r="H55" s="402"/>
      <c r="I55" s="402"/>
      <c r="J55" s="402"/>
    </row>
    <row r="56" spans="1:10" x14ac:dyDescent="0.2">
      <c r="A56" s="403" t="s">
        <v>549</v>
      </c>
      <c r="B56" s="403"/>
      <c r="C56" s="403"/>
      <c r="D56" s="403"/>
      <c r="E56" s="403"/>
      <c r="F56" s="403"/>
      <c r="G56" s="403"/>
      <c r="H56" s="403"/>
      <c r="I56" s="403"/>
      <c r="J56" s="403"/>
    </row>
    <row r="57" spans="1:10" x14ac:dyDescent="0.2">
      <c r="A57" s="403"/>
      <c r="B57" s="403"/>
      <c r="C57" s="403"/>
      <c r="D57" s="403"/>
      <c r="E57" s="403"/>
      <c r="F57" s="403"/>
      <c r="G57" s="403"/>
      <c r="H57" s="403"/>
      <c r="I57" s="403"/>
      <c r="J57" s="403"/>
    </row>
    <row r="59" spans="1:10" ht="27.75" x14ac:dyDescent="0.5">
      <c r="A59" s="3" t="s">
        <v>172</v>
      </c>
      <c r="B59" s="243" t="s">
        <v>475</v>
      </c>
      <c r="C59" s="26"/>
      <c r="D59" s="26"/>
      <c r="E59" s="26"/>
      <c r="F59" s="3"/>
      <c r="G59" s="3" t="s">
        <v>173</v>
      </c>
      <c r="H59" s="242">
        <v>45671</v>
      </c>
      <c r="I59" s="26"/>
      <c r="J59" s="63"/>
    </row>
    <row r="67" spans="1:10" x14ac:dyDescent="0.2">
      <c r="A67" s="63"/>
      <c r="B67" s="63"/>
      <c r="C67" s="63"/>
      <c r="D67" s="63"/>
      <c r="E67" s="63"/>
      <c r="F67" s="3"/>
      <c r="G67" s="63"/>
      <c r="H67" s="63"/>
      <c r="I67" s="63"/>
      <c r="J67" s="63"/>
    </row>
  </sheetData>
  <mergeCells count="130">
    <mergeCell ref="A53:B53"/>
    <mergeCell ref="A55:J55"/>
    <mergeCell ref="A56:J57"/>
    <mergeCell ref="A44:J44"/>
    <mergeCell ref="A45:J46"/>
    <mergeCell ref="A49:B49"/>
    <mergeCell ref="C49:J49"/>
    <mergeCell ref="A51:B51"/>
    <mergeCell ref="A52:B52"/>
    <mergeCell ref="A42:D42"/>
    <mergeCell ref="E42:F42"/>
    <mergeCell ref="H42:I42"/>
    <mergeCell ref="A43:D43"/>
    <mergeCell ref="E43:F43"/>
    <mergeCell ref="H43:I43"/>
    <mergeCell ref="A40:D40"/>
    <mergeCell ref="E40:F40"/>
    <mergeCell ref="H40:I40"/>
    <mergeCell ref="A41:D41"/>
    <mergeCell ref="E41:F41"/>
    <mergeCell ref="H41:I41"/>
    <mergeCell ref="G25:H25"/>
    <mergeCell ref="I25:J25"/>
    <mergeCell ref="A37:D37"/>
    <mergeCell ref="H37:I37"/>
    <mergeCell ref="A38:D38"/>
    <mergeCell ref="E38:F38"/>
    <mergeCell ref="H38:I38"/>
    <mergeCell ref="A39:D39"/>
    <mergeCell ref="E39:F39"/>
    <mergeCell ref="H39:I39"/>
    <mergeCell ref="A29:D29"/>
    <mergeCell ref="E29:F29"/>
    <mergeCell ref="G29:H29"/>
    <mergeCell ref="I29:J29"/>
    <mergeCell ref="A31:J31"/>
    <mergeCell ref="A32:J34"/>
    <mergeCell ref="G22:H22"/>
    <mergeCell ref="I22:J22"/>
    <mergeCell ref="A23:B23"/>
    <mergeCell ref="C23:D23"/>
    <mergeCell ref="E23:F23"/>
    <mergeCell ref="G23:H23"/>
    <mergeCell ref="I23:J23"/>
    <mergeCell ref="A28:D28"/>
    <mergeCell ref="E28:F28"/>
    <mergeCell ref="G28:H28"/>
    <mergeCell ref="I28:J28"/>
    <mergeCell ref="A26:B26"/>
    <mergeCell ref="C26:D26"/>
    <mergeCell ref="E26:F26"/>
    <mergeCell ref="G26:H26"/>
    <mergeCell ref="I26:J26"/>
    <mergeCell ref="A27:B27"/>
    <mergeCell ref="C27:D27"/>
    <mergeCell ref="E27:F27"/>
    <mergeCell ref="G27:H27"/>
    <mergeCell ref="I27:J27"/>
    <mergeCell ref="A25:B25"/>
    <mergeCell ref="C25:D25"/>
    <mergeCell ref="E25:F25"/>
    <mergeCell ref="A13:B13"/>
    <mergeCell ref="C13:D13"/>
    <mergeCell ref="E13:F13"/>
    <mergeCell ref="G13:H13"/>
    <mergeCell ref="I13:J13"/>
    <mergeCell ref="A17:B17"/>
    <mergeCell ref="C17:D17"/>
    <mergeCell ref="E17:F17"/>
    <mergeCell ref="G17:H17"/>
    <mergeCell ref="I17:J17"/>
    <mergeCell ref="A15:B15"/>
    <mergeCell ref="C15:D15"/>
    <mergeCell ref="E15:F15"/>
    <mergeCell ref="G15:H15"/>
    <mergeCell ref="I15:J15"/>
    <mergeCell ref="A16:D16"/>
    <mergeCell ref="E16:F16"/>
    <mergeCell ref="G16:H16"/>
    <mergeCell ref="I16:J16"/>
    <mergeCell ref="A14:B14"/>
    <mergeCell ref="C14:D14"/>
    <mergeCell ref="E14:F14"/>
    <mergeCell ref="G14:H14"/>
    <mergeCell ref="I14:J14"/>
    <mergeCell ref="A11:B11"/>
    <mergeCell ref="C11:D11"/>
    <mergeCell ref="E11:F11"/>
    <mergeCell ref="G11:H11"/>
    <mergeCell ref="I11:J11"/>
    <mergeCell ref="A12:B12"/>
    <mergeCell ref="C12:D12"/>
    <mergeCell ref="E12:F12"/>
    <mergeCell ref="G12:H12"/>
    <mergeCell ref="I12:J12"/>
    <mergeCell ref="A10:J10"/>
    <mergeCell ref="A3:E3"/>
    <mergeCell ref="G3:I3"/>
    <mergeCell ref="B4:E4"/>
    <mergeCell ref="D6:E6"/>
    <mergeCell ref="G6:H6"/>
    <mergeCell ref="A9:B9"/>
    <mergeCell ref="C9:D9"/>
    <mergeCell ref="E9:F9"/>
    <mergeCell ref="G9:H9"/>
    <mergeCell ref="I9:J9"/>
    <mergeCell ref="A24:B24"/>
    <mergeCell ref="C24:D24"/>
    <mergeCell ref="E24:F24"/>
    <mergeCell ref="G24:H24"/>
    <mergeCell ref="I24:J24"/>
    <mergeCell ref="A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s>
  <pageMargins left="0.25" right="0.25" top="0.75" bottom="0.75" header="0.3" footer="0.3"/>
  <pageSetup paperSize="9" scale="87" orientation="portrait" r:id="rId1"/>
  <headerFooter scaleWithDoc="0">
    <oddFooter>&amp;C&amp;"Arial,Regular"Page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J64"/>
  <sheetViews>
    <sheetView workbookViewId="0">
      <selection activeCell="K10" sqref="K10"/>
    </sheetView>
  </sheetViews>
  <sheetFormatPr defaultColWidth="9.42578125" defaultRowHeight="15" x14ac:dyDescent="0.2"/>
  <cols>
    <col min="1" max="1" width="9.42578125" style="2" bestFit="1" customWidth="1"/>
    <col min="2" max="7" width="9.42578125" style="2"/>
    <col min="8" max="8" width="11.85546875" style="2" customWidth="1"/>
    <col min="9" max="16384" width="9.42578125" style="2"/>
  </cols>
  <sheetData>
    <row r="1" spans="1:10" ht="15.75" x14ac:dyDescent="0.25">
      <c r="A1" s="15">
        <f>+'Cover Page'!C39</f>
        <v>2024</v>
      </c>
      <c r="B1" s="16" t="s">
        <v>174</v>
      </c>
      <c r="C1" s="16"/>
      <c r="D1" s="16"/>
      <c r="E1" s="16"/>
      <c r="F1" s="16"/>
      <c r="G1" s="16"/>
      <c r="H1" s="16"/>
      <c r="I1" s="16"/>
      <c r="J1" s="16"/>
    </row>
    <row r="3" spans="1:10" s="3" customFormat="1" ht="15" customHeight="1" x14ac:dyDescent="0.2">
      <c r="A3" s="3" t="str">
        <f>+'Cover Page'!B31</f>
        <v>Permit EPR/SP3239FU</v>
      </c>
      <c r="F3" s="3" t="s">
        <v>128</v>
      </c>
      <c r="G3" s="412" t="str">
        <f>+'Cover Page'!B37</f>
        <v>enfinium Ferrybridge 1 Ltd</v>
      </c>
      <c r="H3" s="412"/>
      <c r="I3" s="412"/>
    </row>
    <row r="4" spans="1:10" s="3" customFormat="1" ht="14.25" x14ac:dyDescent="0.2"/>
    <row r="5" spans="1:10" s="3" customFormat="1" ht="14.25" x14ac:dyDescent="0.2">
      <c r="A5" s="3" t="s">
        <v>129</v>
      </c>
      <c r="B5" s="377" t="str">
        <f>+'Cover Page'!B33:I33</f>
        <v>Enfinium Ferrybridge 1 Limited</v>
      </c>
      <c r="C5" s="377"/>
      <c r="D5" s="377"/>
      <c r="E5" s="377"/>
      <c r="F5" s="3" t="s">
        <v>130</v>
      </c>
      <c r="G5" s="3" t="s">
        <v>175</v>
      </c>
    </row>
    <row r="6" spans="1:10" s="3" customFormat="1" ht="14.25" x14ac:dyDescent="0.2"/>
    <row r="7" spans="1:10" s="3" customFormat="1" ht="15.75" customHeight="1" x14ac:dyDescent="0.2">
      <c r="A7" s="3" t="s">
        <v>132</v>
      </c>
      <c r="D7" s="413">
        <f>+'Perf. Form 1'!D6:E6</f>
        <v>45292</v>
      </c>
      <c r="E7" s="413"/>
      <c r="F7" s="17" t="s">
        <v>133</v>
      </c>
      <c r="G7" s="413">
        <f>+'Perf. Form 1'!G6:H6</f>
        <v>45657</v>
      </c>
      <c r="H7" s="413"/>
    </row>
    <row r="8" spans="1:10" s="3" customFormat="1" x14ac:dyDescent="0.25">
      <c r="B8"/>
      <c r="C8"/>
      <c r="D8"/>
    </row>
    <row r="9" spans="1:10" s="3" customFormat="1" ht="37.5" customHeight="1" x14ac:dyDescent="0.2">
      <c r="A9" s="411" t="s">
        <v>176</v>
      </c>
      <c r="B9" s="411"/>
      <c r="C9" s="411"/>
      <c r="D9" s="380" t="s">
        <v>177</v>
      </c>
      <c r="E9" s="380"/>
      <c r="F9" s="18" t="s">
        <v>56</v>
      </c>
      <c r="G9" s="411" t="s">
        <v>457</v>
      </c>
      <c r="H9" s="411"/>
      <c r="I9" s="411"/>
    </row>
    <row r="10" spans="1:10" s="3" customFormat="1" ht="24.75" customHeight="1" x14ac:dyDescent="0.2">
      <c r="A10" s="376" t="s">
        <v>178</v>
      </c>
      <c r="B10" s="376"/>
      <c r="C10" s="376"/>
      <c r="D10" s="414">
        <f>+'Operational Data'!G24</f>
        <v>646294.57999999996</v>
      </c>
      <c r="E10" s="414"/>
      <c r="F10" s="80" t="s">
        <v>82</v>
      </c>
      <c r="G10" s="415">
        <f>+'Operational Data'!H24</f>
        <v>992.25270289031971</v>
      </c>
      <c r="H10" s="415"/>
      <c r="I10" s="415"/>
    </row>
    <row r="11" spans="1:10" s="3" customFormat="1" ht="24.75" customHeight="1" x14ac:dyDescent="0.2">
      <c r="A11" s="376" t="s">
        <v>179</v>
      </c>
      <c r="B11" s="376"/>
      <c r="C11" s="376"/>
      <c r="D11" s="416">
        <f>+'Operational Data'!G27</f>
        <v>674.99</v>
      </c>
      <c r="E11" s="416"/>
      <c r="F11" s="80" t="s">
        <v>82</v>
      </c>
      <c r="G11" s="415">
        <f>+'Operational Data'!H27</f>
        <v>1.0363086317758334</v>
      </c>
      <c r="H11" s="415"/>
      <c r="I11" s="415"/>
    </row>
    <row r="12" spans="1:10" s="3" customFormat="1" ht="24.75" customHeight="1" x14ac:dyDescent="0.2">
      <c r="A12" s="376" t="s">
        <v>180</v>
      </c>
      <c r="B12" s="376"/>
      <c r="C12" s="376"/>
      <c r="D12" s="414">
        <f>+'Operational Data'!G25</f>
        <v>587685</v>
      </c>
      <c r="E12" s="414"/>
      <c r="F12" s="80" t="s">
        <v>82</v>
      </c>
      <c r="G12" s="415">
        <f>+'Operational Data'!H25</f>
        <v>902.26971994426685</v>
      </c>
      <c r="H12" s="415"/>
      <c r="I12" s="415"/>
    </row>
    <row r="13" spans="1:10" s="3" customFormat="1" ht="24.75" customHeight="1" x14ac:dyDescent="0.2">
      <c r="A13" s="376" t="s">
        <v>181</v>
      </c>
      <c r="B13" s="376"/>
      <c r="C13" s="376"/>
      <c r="D13" s="417">
        <v>848.37</v>
      </c>
      <c r="E13" s="417"/>
      <c r="F13" s="80" t="s">
        <v>64</v>
      </c>
      <c r="G13" s="418"/>
      <c r="H13" s="418"/>
      <c r="I13" s="418"/>
    </row>
    <row r="14" spans="1:10" s="3" customFormat="1" ht="24.75" customHeight="1" x14ac:dyDescent="0.2">
      <c r="A14" s="376" t="s">
        <v>182</v>
      </c>
      <c r="B14" s="376"/>
      <c r="C14" s="376"/>
      <c r="D14" s="414">
        <f>+'Operational Data'!G30</f>
        <v>0</v>
      </c>
      <c r="E14" s="414"/>
      <c r="F14" s="80" t="s">
        <v>183</v>
      </c>
      <c r="G14" s="415" t="str">
        <f>+'Operational Data'!H30</f>
        <v>-</v>
      </c>
      <c r="H14" s="415"/>
      <c r="I14" s="415"/>
    </row>
    <row r="15" spans="1:10" s="3" customFormat="1" ht="24.75" customHeight="1" x14ac:dyDescent="0.2">
      <c r="A15" s="381"/>
      <c r="B15" s="381"/>
      <c r="C15" s="381"/>
      <c r="D15" s="381"/>
      <c r="E15" s="381"/>
      <c r="F15" s="180"/>
      <c r="G15" s="308"/>
      <c r="H15" s="308"/>
      <c r="I15" s="308"/>
    </row>
    <row r="16" spans="1:10" s="3" customFormat="1" ht="24.75" customHeight="1" x14ac:dyDescent="0.2">
      <c r="A16" s="381"/>
      <c r="B16" s="381"/>
      <c r="C16" s="381"/>
      <c r="D16" s="381"/>
      <c r="E16" s="381"/>
      <c r="F16" s="180"/>
      <c r="G16" s="308"/>
      <c r="H16" s="308"/>
      <c r="I16" s="308"/>
    </row>
    <row r="17" spans="1:9" s="3" customFormat="1" x14ac:dyDescent="0.25">
      <c r="A17" s="27"/>
      <c r="B17"/>
      <c r="C17"/>
      <c r="D17"/>
    </row>
    <row r="18" spans="1:9" s="3" customFormat="1" ht="24" customHeight="1" x14ac:dyDescent="0.2">
      <c r="A18" s="402" t="s">
        <v>148</v>
      </c>
      <c r="B18" s="402"/>
      <c r="C18" s="402"/>
      <c r="D18" s="402"/>
      <c r="E18" s="402"/>
      <c r="F18" s="402"/>
      <c r="G18" s="402"/>
      <c r="H18" s="402"/>
      <c r="I18" s="402"/>
    </row>
    <row r="19" spans="1:9" s="3" customFormat="1" ht="14.25" x14ac:dyDescent="0.2">
      <c r="A19" s="419" t="s">
        <v>517</v>
      </c>
      <c r="B19" s="419"/>
      <c r="C19" s="419"/>
      <c r="D19" s="419"/>
      <c r="E19" s="419"/>
      <c r="F19" s="419"/>
      <c r="G19" s="419"/>
      <c r="H19" s="419"/>
      <c r="I19" s="419"/>
    </row>
    <row r="20" spans="1:9" s="3" customFormat="1" ht="14.25" x14ac:dyDescent="0.2">
      <c r="A20" s="419"/>
      <c r="B20" s="419"/>
      <c r="C20" s="419"/>
      <c r="D20" s="419"/>
      <c r="E20" s="419"/>
      <c r="F20" s="419"/>
      <c r="G20" s="419"/>
      <c r="H20" s="419"/>
      <c r="I20" s="419"/>
    </row>
    <row r="21" spans="1:9" s="3" customFormat="1" ht="14.25" x14ac:dyDescent="0.2">
      <c r="A21" s="419"/>
      <c r="B21" s="419"/>
      <c r="C21" s="419"/>
      <c r="D21" s="419"/>
      <c r="E21" s="419"/>
      <c r="F21" s="419"/>
      <c r="G21" s="419"/>
      <c r="H21" s="419"/>
      <c r="I21" s="419"/>
    </row>
    <row r="22" spans="1:9" s="3" customFormat="1" ht="14.25" x14ac:dyDescent="0.2">
      <c r="A22" s="419"/>
      <c r="B22" s="419"/>
      <c r="C22" s="419"/>
      <c r="D22" s="419"/>
      <c r="E22" s="419"/>
      <c r="F22" s="419"/>
      <c r="G22" s="419"/>
      <c r="H22" s="419"/>
      <c r="I22" s="419"/>
    </row>
    <row r="23" spans="1:9" s="3" customFormat="1" ht="14.25" x14ac:dyDescent="0.2">
      <c r="A23" s="419"/>
      <c r="B23" s="419"/>
      <c r="C23" s="419"/>
      <c r="D23" s="419"/>
      <c r="E23" s="419"/>
      <c r="F23" s="419"/>
      <c r="G23" s="419"/>
      <c r="H23" s="419"/>
      <c r="I23" s="419"/>
    </row>
    <row r="24" spans="1:9" s="3" customFormat="1" ht="14.25" x14ac:dyDescent="0.2">
      <c r="A24" s="419"/>
      <c r="B24" s="419"/>
      <c r="C24" s="419"/>
      <c r="D24" s="419"/>
      <c r="E24" s="419"/>
      <c r="F24" s="419"/>
      <c r="G24" s="419"/>
      <c r="H24" s="419"/>
      <c r="I24" s="419"/>
    </row>
    <row r="25" spans="1:9" s="3" customFormat="1" ht="14.25" x14ac:dyDescent="0.2">
      <c r="A25" s="419"/>
      <c r="B25" s="419"/>
      <c r="C25" s="419"/>
      <c r="D25" s="419"/>
      <c r="E25" s="419"/>
      <c r="F25" s="419"/>
      <c r="G25" s="419"/>
      <c r="H25" s="419"/>
      <c r="I25" s="419"/>
    </row>
    <row r="26" spans="1:9" s="3" customFormat="1" ht="14.25" x14ac:dyDescent="0.2">
      <c r="A26" s="24"/>
      <c r="B26" s="24"/>
      <c r="C26" s="24"/>
      <c r="D26" s="24"/>
      <c r="E26" s="24"/>
      <c r="F26" s="24"/>
      <c r="G26" s="24"/>
      <c r="H26" s="24"/>
      <c r="I26" s="24"/>
    </row>
    <row r="27" spans="1:9" s="3" customFormat="1" ht="14.25" x14ac:dyDescent="0.2"/>
    <row r="28" spans="1:9" s="3" customFormat="1" ht="14.25" x14ac:dyDescent="0.2"/>
    <row r="29" spans="1:9" s="3" customFormat="1" ht="27.75" x14ac:dyDescent="0.5">
      <c r="A29" s="3" t="s">
        <v>172</v>
      </c>
      <c r="B29" s="243" t="s">
        <v>475</v>
      </c>
      <c r="C29" s="26"/>
      <c r="D29" s="26"/>
      <c r="E29" s="26"/>
      <c r="G29" s="3" t="s">
        <v>173</v>
      </c>
      <c r="H29" s="242">
        <v>45671</v>
      </c>
      <c r="I29" s="26"/>
    </row>
    <row r="30" spans="1:9" s="3" customFormat="1" ht="14.25" x14ac:dyDescent="0.2"/>
    <row r="31" spans="1:9" ht="14.25" customHeight="1" x14ac:dyDescent="0.2">
      <c r="A31" s="3"/>
      <c r="B31" s="3"/>
      <c r="C31" s="3"/>
      <c r="D31" s="3"/>
      <c r="E31" s="3"/>
      <c r="F31" s="3"/>
      <c r="G31" s="3"/>
      <c r="H31" s="3"/>
      <c r="I31" s="3"/>
    </row>
    <row r="32" spans="1:9" s="3" customFormat="1" ht="14.25" x14ac:dyDescent="0.2"/>
    <row r="33" spans="1:9" s="3" customFormat="1" ht="14.25" x14ac:dyDescent="0.2"/>
    <row r="34" spans="1:9" s="3" customFormat="1" x14ac:dyDescent="0.2">
      <c r="A34" s="63"/>
      <c r="B34" s="63"/>
      <c r="C34" s="63"/>
      <c r="D34" s="63"/>
      <c r="E34" s="63"/>
      <c r="F34" s="63"/>
      <c r="G34" s="63"/>
      <c r="H34" s="63"/>
      <c r="I34" s="63"/>
    </row>
    <row r="35" spans="1:9" s="3" customFormat="1" ht="14.25" x14ac:dyDescent="0.2"/>
    <row r="36" spans="1:9" s="3" customFormat="1" ht="14.25" x14ac:dyDescent="0.2"/>
    <row r="37" spans="1:9" s="3" customFormat="1" ht="14.25" x14ac:dyDescent="0.2"/>
    <row r="38" spans="1:9" s="3" customFormat="1" ht="14.25" x14ac:dyDescent="0.2"/>
    <row r="39" spans="1:9" s="3" customFormat="1" ht="14.25" x14ac:dyDescent="0.2"/>
    <row r="40" spans="1:9" s="3" customFormat="1" ht="14.25" x14ac:dyDescent="0.2"/>
    <row r="41" spans="1:9" s="3" customFormat="1" ht="14.25" x14ac:dyDescent="0.2"/>
    <row r="42" spans="1:9" s="3" customFormat="1" ht="14.25" x14ac:dyDescent="0.2"/>
    <row r="43" spans="1:9" x14ac:dyDescent="0.2">
      <c r="A43" s="3"/>
      <c r="B43" s="3"/>
      <c r="C43" s="3"/>
      <c r="D43" s="3"/>
      <c r="E43" s="3"/>
      <c r="F43" s="3"/>
      <c r="G43" s="3"/>
      <c r="H43" s="3"/>
      <c r="I43" s="3"/>
    </row>
    <row r="44" spans="1:9" x14ac:dyDescent="0.2">
      <c r="A44" s="3"/>
      <c r="B44" s="3"/>
      <c r="C44" s="3"/>
      <c r="D44" s="3"/>
      <c r="E44" s="3"/>
      <c r="F44" s="3"/>
      <c r="G44" s="3"/>
      <c r="H44" s="3"/>
      <c r="I44" s="3"/>
    </row>
    <row r="45" spans="1:9" x14ac:dyDescent="0.2">
      <c r="A45" s="3"/>
      <c r="B45" s="3"/>
      <c r="C45" s="3"/>
      <c r="D45" s="3"/>
      <c r="E45" s="3"/>
      <c r="F45" s="3"/>
      <c r="G45" s="3"/>
      <c r="H45" s="3"/>
      <c r="I45" s="3"/>
    </row>
    <row r="64" spans="6:6" x14ac:dyDescent="0.2">
      <c r="F64" s="3"/>
    </row>
  </sheetData>
  <mergeCells count="30">
    <mergeCell ref="A16:C16"/>
    <mergeCell ref="D16:E16"/>
    <mergeCell ref="G16:I16"/>
    <mergeCell ref="A18:I18"/>
    <mergeCell ref="A19:I25"/>
    <mergeCell ref="A14:C14"/>
    <mergeCell ref="D14:E14"/>
    <mergeCell ref="G14:I14"/>
    <mergeCell ref="A15:C15"/>
    <mergeCell ref="D15:E15"/>
    <mergeCell ref="G15:I15"/>
    <mergeCell ref="A12:C12"/>
    <mergeCell ref="D12:E12"/>
    <mergeCell ref="G12:I12"/>
    <mergeCell ref="A13:C13"/>
    <mergeCell ref="D13:E13"/>
    <mergeCell ref="G13:I13"/>
    <mergeCell ref="A10:C10"/>
    <mergeCell ref="D10:E10"/>
    <mergeCell ref="G10:I10"/>
    <mergeCell ref="A11:C11"/>
    <mergeCell ref="D11:E11"/>
    <mergeCell ref="G11:I11"/>
    <mergeCell ref="G3:I3"/>
    <mergeCell ref="B5:E5"/>
    <mergeCell ref="D7:E7"/>
    <mergeCell ref="G7:H7"/>
    <mergeCell ref="A9:C9"/>
    <mergeCell ref="D9:E9"/>
    <mergeCell ref="G9:I9"/>
  </mergeCells>
  <pageMargins left="0.7" right="0.7" top="0.75" bottom="0.75" header="0.3" footer="0.3"/>
  <pageSetup paperSize="9" scale="87" orientation="portrait" r:id="rId1"/>
  <headerFooter scaleWithDoc="0">
    <oddFooter>&amp;C&amp;"Arial,Regular"Page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O69"/>
  <sheetViews>
    <sheetView workbookViewId="0">
      <selection activeCell="O25" sqref="O25"/>
    </sheetView>
  </sheetViews>
  <sheetFormatPr defaultColWidth="9.42578125" defaultRowHeight="15" x14ac:dyDescent="0.2"/>
  <cols>
    <col min="1" max="1" width="12.42578125" style="2" customWidth="1"/>
    <col min="2" max="2" width="11.5703125" style="2" customWidth="1"/>
    <col min="3" max="3" width="18.42578125" style="2" bestFit="1" customWidth="1"/>
    <col min="4" max="4" width="12.5703125" style="2" bestFit="1" customWidth="1"/>
    <col min="5" max="5" width="3.42578125" style="2" customWidth="1"/>
    <col min="6" max="6" width="7.85546875" style="2" customWidth="1"/>
    <col min="7" max="7" width="15.42578125" style="2" customWidth="1"/>
    <col min="8" max="8" width="7.140625" style="2" customWidth="1"/>
    <col min="9" max="9" width="7" style="2" customWidth="1"/>
    <col min="10" max="10" width="19.140625" style="2" customWidth="1"/>
    <col min="11" max="11" width="10.5703125" style="2" bestFit="1" customWidth="1"/>
    <col min="12" max="12" width="31.5703125" style="2" customWidth="1"/>
    <col min="13" max="16384" width="9.42578125" style="2"/>
  </cols>
  <sheetData>
    <row r="1" spans="1:15" x14ac:dyDescent="0.2">
      <c r="A1" s="63" t="str">
        <f>+'Cover Page'!$B$29</f>
        <v>Annual Performance Report 2024</v>
      </c>
      <c r="B1" s="63"/>
      <c r="C1" s="63"/>
      <c r="D1" s="63"/>
      <c r="E1" s="63" t="str">
        <f>+'Cover Page'!$B$33</f>
        <v>Enfinium Ferrybridge 1 Limited</v>
      </c>
      <c r="F1" s="63"/>
      <c r="G1" s="63"/>
      <c r="H1" s="63"/>
      <c r="I1" s="63"/>
      <c r="J1" s="63"/>
      <c r="K1" s="63"/>
      <c r="L1" s="63"/>
      <c r="M1" s="63"/>
      <c r="N1" s="63"/>
      <c r="O1" s="63"/>
    </row>
    <row r="3" spans="1:15" ht="15.75" x14ac:dyDescent="0.25">
      <c r="A3" s="1" t="s">
        <v>184</v>
      </c>
      <c r="B3" s="63"/>
      <c r="C3" s="63"/>
      <c r="D3" s="63"/>
      <c r="E3" s="63"/>
      <c r="F3" s="63"/>
      <c r="G3" s="63"/>
      <c r="H3" s="63"/>
      <c r="I3" s="63"/>
      <c r="J3" s="63"/>
      <c r="K3" s="63"/>
      <c r="L3" s="63"/>
      <c r="M3" s="63"/>
      <c r="N3" s="63"/>
      <c r="O3" s="63"/>
    </row>
    <row r="4" spans="1:15" ht="15.75" x14ac:dyDescent="0.25">
      <c r="A4" s="1"/>
      <c r="B4" s="63"/>
      <c r="C4" s="63"/>
      <c r="D4" s="63"/>
      <c r="E4" s="63"/>
      <c r="F4" s="63"/>
      <c r="G4" s="63"/>
      <c r="H4" s="63"/>
      <c r="I4" s="63"/>
      <c r="J4" s="63"/>
      <c r="K4" s="63"/>
      <c r="L4" s="63"/>
      <c r="M4" s="63"/>
      <c r="N4" s="63"/>
      <c r="O4" s="63"/>
    </row>
    <row r="5" spans="1:15" ht="15.75" x14ac:dyDescent="0.25">
      <c r="A5" s="9" t="s">
        <v>185</v>
      </c>
      <c r="B5" s="63"/>
      <c r="C5" s="63"/>
      <c r="D5" s="63"/>
      <c r="E5" s="63"/>
      <c r="F5" s="63"/>
      <c r="G5" s="63"/>
      <c r="H5" s="63"/>
      <c r="I5" s="63"/>
      <c r="J5" s="63"/>
      <c r="K5" s="63"/>
      <c r="L5" s="63"/>
      <c r="M5" s="63"/>
      <c r="N5" s="63"/>
      <c r="O5" s="63"/>
    </row>
    <row r="6" spans="1:15" ht="15.75" x14ac:dyDescent="0.25">
      <c r="A6" s="9"/>
      <c r="B6" s="63"/>
      <c r="C6" s="63"/>
      <c r="D6" s="63"/>
      <c r="E6" s="63"/>
      <c r="F6" s="63"/>
      <c r="G6" s="63"/>
      <c r="H6" s="63"/>
      <c r="I6" s="63"/>
      <c r="J6" s="63"/>
      <c r="K6" s="63"/>
      <c r="L6" s="63"/>
      <c r="M6" s="63"/>
      <c r="N6" s="63"/>
      <c r="O6" s="63"/>
    </row>
    <row r="7" spans="1:15" x14ac:dyDescent="0.2">
      <c r="A7" s="65" t="s">
        <v>186</v>
      </c>
      <c r="B7" s="63"/>
      <c r="C7" s="63"/>
      <c r="D7" s="63"/>
      <c r="E7" s="63"/>
      <c r="F7" s="63"/>
      <c r="G7" s="63"/>
      <c r="H7" s="63"/>
      <c r="I7" s="63"/>
      <c r="J7" s="63"/>
      <c r="K7" s="63"/>
      <c r="L7" s="63"/>
      <c r="M7" s="63"/>
      <c r="N7" s="63"/>
      <c r="O7" s="63"/>
    </row>
    <row r="8" spans="1:15" s="3" customFormat="1" ht="25.5" customHeight="1" x14ac:dyDescent="0.25">
      <c r="A8" s="424" t="s">
        <v>187</v>
      </c>
      <c r="B8" s="425"/>
      <c r="C8" s="424" t="s">
        <v>188</v>
      </c>
      <c r="D8" s="426"/>
      <c r="E8" s="426"/>
      <c r="F8" s="426"/>
      <c r="G8" s="426"/>
      <c r="H8" s="426"/>
      <c r="I8" s="425"/>
      <c r="L8" s="59" t="s">
        <v>3</v>
      </c>
    </row>
    <row r="9" spans="1:15" s="3" customFormat="1" ht="22.5" customHeight="1" x14ac:dyDescent="0.2">
      <c r="A9" s="427"/>
      <c r="B9" s="428"/>
      <c r="C9" s="429" t="s">
        <v>189</v>
      </c>
      <c r="D9" s="429"/>
      <c r="E9" s="429"/>
      <c r="F9" s="429" t="s">
        <v>190</v>
      </c>
      <c r="G9" s="429"/>
      <c r="H9" s="429"/>
      <c r="I9" s="429"/>
      <c r="L9" s="314" t="s">
        <v>458</v>
      </c>
      <c r="M9" s="75"/>
      <c r="N9" s="75"/>
      <c r="O9" s="75"/>
    </row>
    <row r="10" spans="1:15" s="3" customFormat="1" ht="22.5" customHeight="1" x14ac:dyDescent="0.2">
      <c r="A10" s="421" t="s">
        <v>191</v>
      </c>
      <c r="B10" s="421"/>
      <c r="C10" s="422">
        <v>1</v>
      </c>
      <c r="D10" s="423"/>
      <c r="E10" s="423"/>
      <c r="F10" s="422">
        <v>1</v>
      </c>
      <c r="G10" s="423"/>
      <c r="H10" s="423"/>
      <c r="I10" s="423"/>
      <c r="L10" s="314"/>
      <c r="M10" s="75"/>
      <c r="N10" s="75"/>
      <c r="O10" s="75"/>
    </row>
    <row r="11" spans="1:15" s="3" customFormat="1" ht="22.5" customHeight="1" x14ac:dyDescent="0.2">
      <c r="A11" s="421" t="s">
        <v>192</v>
      </c>
      <c r="B11" s="421"/>
      <c r="C11" s="422">
        <v>1</v>
      </c>
      <c r="D11" s="423"/>
      <c r="E11" s="423"/>
      <c r="F11" s="422">
        <v>1</v>
      </c>
      <c r="G11" s="423"/>
      <c r="H11" s="423"/>
      <c r="I11" s="423"/>
      <c r="L11" s="314"/>
      <c r="M11" s="75"/>
      <c r="N11" s="75"/>
      <c r="O11" s="75"/>
    </row>
    <row r="12" spans="1:15" s="3" customFormat="1" ht="22.5" customHeight="1" x14ac:dyDescent="0.2">
      <c r="A12" s="421" t="s">
        <v>193</v>
      </c>
      <c r="B12" s="421"/>
      <c r="C12" s="422">
        <v>1</v>
      </c>
      <c r="D12" s="423"/>
      <c r="E12" s="423"/>
      <c r="F12" s="422">
        <v>1</v>
      </c>
      <c r="G12" s="423"/>
      <c r="H12" s="423"/>
      <c r="I12" s="423"/>
      <c r="L12" s="314"/>
      <c r="M12" s="75"/>
      <c r="N12" s="75"/>
      <c r="O12" s="75"/>
    </row>
    <row r="13" spans="1:15" s="3" customFormat="1" ht="22.5" customHeight="1" x14ac:dyDescent="0.2">
      <c r="A13" s="421" t="s">
        <v>194</v>
      </c>
      <c r="B13" s="421"/>
      <c r="C13" s="372" t="s">
        <v>518</v>
      </c>
      <c r="D13" s="423"/>
      <c r="E13" s="423"/>
      <c r="F13" s="422">
        <v>1</v>
      </c>
      <c r="G13" s="423"/>
      <c r="H13" s="423"/>
      <c r="I13" s="423"/>
      <c r="L13" s="314"/>
      <c r="M13" s="75"/>
      <c r="N13" s="75"/>
      <c r="O13" s="75"/>
    </row>
    <row r="14" spans="1:15" s="3" customFormat="1" ht="22.5" customHeight="1" x14ac:dyDescent="0.2">
      <c r="A14" s="421" t="s">
        <v>195</v>
      </c>
      <c r="B14" s="421"/>
      <c r="C14" s="422">
        <v>1</v>
      </c>
      <c r="D14" s="423"/>
      <c r="E14" s="423"/>
      <c r="F14" s="422">
        <v>1</v>
      </c>
      <c r="G14" s="423"/>
      <c r="H14" s="423"/>
      <c r="I14" s="423"/>
      <c r="L14" s="314"/>
      <c r="M14" s="75"/>
      <c r="N14" s="75"/>
      <c r="O14" s="75"/>
    </row>
    <row r="15" spans="1:15" s="3" customFormat="1" ht="22.5" customHeight="1" x14ac:dyDescent="0.2">
      <c r="A15" s="421" t="s">
        <v>196</v>
      </c>
      <c r="B15" s="421"/>
      <c r="C15" s="422">
        <v>1</v>
      </c>
      <c r="D15" s="423"/>
      <c r="E15" s="423"/>
      <c r="F15" s="422">
        <v>1</v>
      </c>
      <c r="G15" s="423"/>
      <c r="H15" s="423"/>
      <c r="I15" s="423"/>
      <c r="L15" s="314"/>
      <c r="M15" s="75"/>
      <c r="N15" s="75"/>
      <c r="O15" s="75"/>
    </row>
    <row r="16" spans="1:15" s="3" customFormat="1" ht="22.5" customHeight="1" x14ac:dyDescent="0.2">
      <c r="A16" s="421" t="s">
        <v>102</v>
      </c>
      <c r="B16" s="421"/>
      <c r="C16" s="422">
        <v>1</v>
      </c>
      <c r="D16" s="423"/>
      <c r="E16" s="423"/>
      <c r="F16" s="422">
        <v>1</v>
      </c>
      <c r="G16" s="423"/>
      <c r="H16" s="423"/>
      <c r="I16" s="423"/>
      <c r="L16" s="314"/>
      <c r="M16" s="75"/>
      <c r="N16" s="75"/>
      <c r="O16" s="75"/>
    </row>
    <row r="17" spans="1:15" s="3" customFormat="1" ht="22.5" customHeight="1" x14ac:dyDescent="0.2">
      <c r="A17" s="430"/>
      <c r="B17" s="431"/>
      <c r="C17" s="423"/>
      <c r="D17" s="423"/>
      <c r="E17" s="423"/>
      <c r="F17" s="422"/>
      <c r="G17" s="423"/>
      <c r="H17" s="423"/>
      <c r="I17" s="423"/>
      <c r="L17" s="314"/>
      <c r="M17" s="75"/>
      <c r="N17" s="75"/>
      <c r="O17" s="75"/>
    </row>
    <row r="18" spans="1:15" s="3" customFormat="1" ht="14.25" x14ac:dyDescent="0.2">
      <c r="L18" s="435"/>
      <c r="M18" s="75"/>
      <c r="N18" s="75"/>
      <c r="O18" s="75"/>
    </row>
    <row r="19" spans="1:15" s="27" customFormat="1" ht="21.75" customHeight="1" x14ac:dyDescent="0.25">
      <c r="A19" s="436" t="s">
        <v>433</v>
      </c>
      <c r="B19" s="437"/>
      <c r="C19" s="437"/>
      <c r="D19" s="437"/>
      <c r="E19" s="437"/>
      <c r="F19" s="437"/>
      <c r="G19" s="437"/>
      <c r="H19" s="438"/>
      <c r="I19" s="438"/>
      <c r="J19" s="438"/>
      <c r="K19" s="438"/>
      <c r="L19" s="435"/>
    </row>
    <row r="20" spans="1:15" s="3" customFormat="1" ht="43.35" customHeight="1" x14ac:dyDescent="0.2">
      <c r="A20" s="28" t="s">
        <v>39</v>
      </c>
      <c r="B20" s="439" t="s">
        <v>434</v>
      </c>
      <c r="C20" s="445"/>
      <c r="D20" s="439" t="s">
        <v>198</v>
      </c>
      <c r="E20" s="445"/>
      <c r="F20" s="445"/>
      <c r="G20" s="28" t="s">
        <v>199</v>
      </c>
      <c r="H20" s="439" t="s">
        <v>430</v>
      </c>
      <c r="I20" s="444"/>
      <c r="J20" s="267"/>
      <c r="L20" s="435"/>
    </row>
    <row r="21" spans="1:15" s="3" customFormat="1" ht="28.35" customHeight="1" x14ac:dyDescent="0.2">
      <c r="A21" s="210"/>
      <c r="B21" s="211"/>
      <c r="C21" s="212"/>
      <c r="D21" s="211"/>
      <c r="E21" s="212"/>
      <c r="F21" s="212"/>
      <c r="G21" s="213"/>
      <c r="H21" s="28" t="s">
        <v>431</v>
      </c>
      <c r="I21" s="268" t="s">
        <v>432</v>
      </c>
      <c r="J21" s="267"/>
      <c r="L21" s="435"/>
    </row>
    <row r="22" spans="1:15" s="3" customFormat="1" x14ac:dyDescent="0.25">
      <c r="A22" s="187"/>
      <c r="B22" s="433"/>
      <c r="C22" s="446"/>
      <c r="D22" s="433"/>
      <c r="E22" s="446"/>
      <c r="F22" s="446"/>
      <c r="G22" s="247"/>
      <c r="H22" s="209"/>
      <c r="I22" s="269"/>
      <c r="J22" s="266"/>
    </row>
    <row r="23" spans="1:15" s="3" customFormat="1" x14ac:dyDescent="0.25">
      <c r="A23" s="133"/>
      <c r="B23" s="308"/>
      <c r="C23" s="441"/>
      <c r="D23" s="308"/>
      <c r="E23" s="441"/>
      <c r="F23" s="441"/>
      <c r="G23" s="133"/>
      <c r="H23" s="209"/>
      <c r="I23" s="269"/>
      <c r="J23" s="266"/>
    </row>
    <row r="24" spans="1:15" s="3" customFormat="1" x14ac:dyDescent="0.25">
      <c r="A24" s="133"/>
      <c r="B24" s="308"/>
      <c r="C24" s="441"/>
      <c r="D24" s="308"/>
      <c r="E24" s="441"/>
      <c r="F24" s="441"/>
      <c r="G24" s="133"/>
      <c r="H24" s="209"/>
      <c r="I24" s="269"/>
      <c r="J24" s="266"/>
    </row>
    <row r="25" spans="1:15" s="3" customFormat="1" x14ac:dyDescent="0.25">
      <c r="A25" s="133"/>
      <c r="B25" s="308"/>
      <c r="C25" s="441"/>
      <c r="D25" s="308"/>
      <c r="E25" s="441"/>
      <c r="F25" s="441"/>
      <c r="G25" s="133"/>
      <c r="H25" s="209"/>
      <c r="I25" s="269"/>
      <c r="J25" s="266"/>
    </row>
    <row r="26" spans="1:15" s="3" customFormat="1" x14ac:dyDescent="0.25">
      <c r="A26" s="133"/>
      <c r="B26" s="308"/>
      <c r="C26" s="441"/>
      <c r="D26" s="308"/>
      <c r="E26" s="441"/>
      <c r="F26" s="441"/>
      <c r="G26" s="133"/>
      <c r="H26" s="209"/>
      <c r="I26" s="269"/>
      <c r="J26" s="266"/>
    </row>
    <row r="27" spans="1:15" s="3" customFormat="1" ht="66" customHeight="1" x14ac:dyDescent="0.2">
      <c r="A27" s="442" t="s">
        <v>435</v>
      </c>
      <c r="B27" s="443"/>
      <c r="C27" s="443"/>
      <c r="D27" s="443"/>
      <c r="E27" s="443"/>
      <c r="F27" s="443"/>
      <c r="G27" s="443"/>
      <c r="H27" s="443"/>
      <c r="I27" s="443"/>
    </row>
    <row r="28" spans="1:15" s="3" customFormat="1" ht="23.45" customHeight="1" x14ac:dyDescent="0.2">
      <c r="A28" s="214"/>
      <c r="B28" s="79"/>
      <c r="C28" s="79"/>
      <c r="D28" s="79"/>
      <c r="E28" s="79"/>
      <c r="F28" s="79"/>
      <c r="G28" s="79"/>
      <c r="H28" s="79"/>
      <c r="I28" s="79"/>
    </row>
    <row r="29" spans="1:15" s="27" customFormat="1" ht="22.5" customHeight="1" x14ac:dyDescent="0.25">
      <c r="A29" s="436" t="s">
        <v>200</v>
      </c>
      <c r="B29" s="437"/>
      <c r="C29" s="437"/>
      <c r="D29" s="437"/>
      <c r="E29" s="437"/>
      <c r="F29" s="437"/>
      <c r="G29" s="437"/>
      <c r="H29" s="437"/>
      <c r="I29" s="437"/>
      <c r="J29" s="437"/>
      <c r="K29" s="438"/>
    </row>
    <row r="30" spans="1:15" s="3" customFormat="1" ht="55.35" customHeight="1" x14ac:dyDescent="0.2">
      <c r="A30" s="28" t="s">
        <v>39</v>
      </c>
      <c r="B30" s="439" t="s">
        <v>201</v>
      </c>
      <c r="C30" s="439"/>
      <c r="D30" s="439"/>
      <c r="E30" s="439" t="s">
        <v>429</v>
      </c>
      <c r="F30" s="439"/>
      <c r="G30" s="439"/>
      <c r="H30" s="439" t="s">
        <v>199</v>
      </c>
      <c r="I30" s="439"/>
      <c r="J30" s="440"/>
      <c r="K30" s="50"/>
    </row>
    <row r="31" spans="1:15" s="3" customFormat="1" ht="99.75" customHeight="1" x14ac:dyDescent="0.2">
      <c r="A31" s="187">
        <v>45382</v>
      </c>
      <c r="B31" s="308" t="s">
        <v>519</v>
      </c>
      <c r="C31" s="308"/>
      <c r="D31" s="308"/>
      <c r="E31" s="433" t="s">
        <v>523</v>
      </c>
      <c r="F31" s="433"/>
      <c r="G31" s="433"/>
      <c r="H31" s="433" t="s">
        <v>522</v>
      </c>
      <c r="I31" s="433"/>
      <c r="J31" s="434"/>
      <c r="K31" s="50"/>
    </row>
    <row r="32" spans="1:15" s="3" customFormat="1" ht="81.75" customHeight="1" x14ac:dyDescent="0.2">
      <c r="A32" s="187">
        <v>45386</v>
      </c>
      <c r="B32" s="308" t="s">
        <v>520</v>
      </c>
      <c r="C32" s="308"/>
      <c r="D32" s="308"/>
      <c r="E32" s="433" t="s">
        <v>523</v>
      </c>
      <c r="F32" s="433"/>
      <c r="G32" s="433"/>
      <c r="H32" s="433" t="s">
        <v>522</v>
      </c>
      <c r="I32" s="433"/>
      <c r="J32" s="434"/>
      <c r="K32" s="50"/>
    </row>
    <row r="33" spans="1:15" ht="83.25" customHeight="1" x14ac:dyDescent="0.2">
      <c r="A33" s="187">
        <v>45390</v>
      </c>
      <c r="B33" s="308" t="s">
        <v>521</v>
      </c>
      <c r="C33" s="308"/>
      <c r="D33" s="308"/>
      <c r="E33" s="433" t="s">
        <v>524</v>
      </c>
      <c r="F33" s="433"/>
      <c r="G33" s="433"/>
      <c r="H33" s="433" t="s">
        <v>522</v>
      </c>
      <c r="I33" s="433"/>
      <c r="J33" s="434"/>
      <c r="K33" s="50"/>
      <c r="L33" s="63"/>
      <c r="M33" s="63"/>
      <c r="N33" s="63"/>
      <c r="O33" s="63"/>
    </row>
    <row r="34" spans="1:15" s="3" customFormat="1" ht="14.25" x14ac:dyDescent="0.2">
      <c r="A34" s="133"/>
      <c r="B34" s="308"/>
      <c r="C34" s="308"/>
      <c r="D34" s="308"/>
      <c r="E34" s="308"/>
      <c r="F34" s="308"/>
      <c r="G34" s="308"/>
      <c r="H34" s="308"/>
      <c r="I34" s="308"/>
      <c r="J34" s="432"/>
      <c r="K34" s="50"/>
    </row>
    <row r="35" spans="1:15" s="3" customFormat="1" ht="14.25" x14ac:dyDescent="0.2">
      <c r="A35" s="133"/>
      <c r="B35" s="308"/>
      <c r="C35" s="308"/>
      <c r="D35" s="308"/>
      <c r="E35" s="308"/>
      <c r="F35" s="308"/>
      <c r="G35" s="308"/>
      <c r="H35" s="308"/>
      <c r="I35" s="308"/>
      <c r="J35" s="432"/>
      <c r="K35" s="50"/>
    </row>
    <row r="36" spans="1:15" s="3" customFormat="1" ht="29.25" customHeight="1" x14ac:dyDescent="0.2">
      <c r="A36" s="65"/>
      <c r="E36" s="420"/>
      <c r="F36" s="420"/>
      <c r="G36" s="420"/>
      <c r="H36" s="420"/>
      <c r="I36" s="420"/>
      <c r="J36" s="65"/>
    </row>
    <row r="69" spans="6:6" x14ac:dyDescent="0.2">
      <c r="F69" s="3"/>
    </row>
  </sheetData>
  <mergeCells count="65">
    <mergeCell ref="B25:C25"/>
    <mergeCell ref="B26:C26"/>
    <mergeCell ref="A27:I27"/>
    <mergeCell ref="H20:I20"/>
    <mergeCell ref="B20:C20"/>
    <mergeCell ref="D20:F20"/>
    <mergeCell ref="D22:F22"/>
    <mergeCell ref="D23:F23"/>
    <mergeCell ref="D24:F24"/>
    <mergeCell ref="D25:F25"/>
    <mergeCell ref="D26:F26"/>
    <mergeCell ref="B22:C22"/>
    <mergeCell ref="L9:L21"/>
    <mergeCell ref="A29:K29"/>
    <mergeCell ref="A19:K19"/>
    <mergeCell ref="B34:D34"/>
    <mergeCell ref="E34:G34"/>
    <mergeCell ref="H34:J34"/>
    <mergeCell ref="B30:D30"/>
    <mergeCell ref="E30:G30"/>
    <mergeCell ref="H30:J30"/>
    <mergeCell ref="B31:D31"/>
    <mergeCell ref="E31:G31"/>
    <mergeCell ref="H31:J31"/>
    <mergeCell ref="B23:C23"/>
    <mergeCell ref="B24:C24"/>
    <mergeCell ref="A15:B15"/>
    <mergeCell ref="C15:E15"/>
    <mergeCell ref="B35:D35"/>
    <mergeCell ref="E35:G35"/>
    <mergeCell ref="H35:J35"/>
    <mergeCell ref="B32:D32"/>
    <mergeCell ref="E32:G32"/>
    <mergeCell ref="H32:J32"/>
    <mergeCell ref="B33:D33"/>
    <mergeCell ref="E33:G33"/>
    <mergeCell ref="H33:J33"/>
    <mergeCell ref="F15:I15"/>
    <mergeCell ref="A16:B16"/>
    <mergeCell ref="C17:E17"/>
    <mergeCell ref="F17:I17"/>
    <mergeCell ref="C16:E16"/>
    <mergeCell ref="F16:I16"/>
    <mergeCell ref="A17:B17"/>
    <mergeCell ref="A8:B8"/>
    <mergeCell ref="C8:I8"/>
    <mergeCell ref="A9:B9"/>
    <mergeCell ref="C9:E9"/>
    <mergeCell ref="F9:I9"/>
    <mergeCell ref="E36:I36"/>
    <mergeCell ref="A10:B10"/>
    <mergeCell ref="C10:E10"/>
    <mergeCell ref="F10:I10"/>
    <mergeCell ref="A11:B11"/>
    <mergeCell ref="C11:E11"/>
    <mergeCell ref="F11:I11"/>
    <mergeCell ref="A12:B12"/>
    <mergeCell ref="C12:E12"/>
    <mergeCell ref="F12:I12"/>
    <mergeCell ref="A13:B13"/>
    <mergeCell ref="C13:E13"/>
    <mergeCell ref="F13:I13"/>
    <mergeCell ref="A14:B14"/>
    <mergeCell ref="C14:E14"/>
    <mergeCell ref="F14:I14"/>
  </mergeCells>
  <pageMargins left="0.7" right="0.7" top="0.75" bottom="0.75" header="0.3" footer="0.3"/>
  <pageSetup paperSize="9" scale="87" orientation="portrait" r:id="rId1"/>
  <headerFooter scaleWithDoc="0">
    <oddFooter>&amp;C&amp;"Arial,Regular"Page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F0"/>
  </sheetPr>
  <dimension ref="A1:I66"/>
  <sheetViews>
    <sheetView workbookViewId="0">
      <selection activeCell="L10" sqref="L10"/>
    </sheetView>
  </sheetViews>
  <sheetFormatPr defaultColWidth="9.42578125" defaultRowHeight="15" x14ac:dyDescent="0.2"/>
  <cols>
    <col min="1" max="1" width="9.42578125" style="2" customWidth="1"/>
    <col min="2" max="2" width="14.5703125" style="2" bestFit="1" customWidth="1"/>
    <col min="3" max="8" width="9.42578125" style="2"/>
    <col min="9" max="9" width="11.5703125" style="2" customWidth="1"/>
    <col min="10" max="16384" width="9.42578125" style="2"/>
  </cols>
  <sheetData>
    <row r="1" spans="1:9" x14ac:dyDescent="0.2">
      <c r="A1" s="63" t="str">
        <f>+'Cover Page'!$B$29</f>
        <v>Annual Performance Report 2024</v>
      </c>
      <c r="B1" s="63"/>
      <c r="C1" s="63"/>
      <c r="D1" s="63"/>
      <c r="E1" s="63" t="str">
        <f>+'Cover Page'!$B$33</f>
        <v>Enfinium Ferrybridge 1 Limited</v>
      </c>
      <c r="F1" s="63"/>
      <c r="G1" s="63"/>
      <c r="H1" s="63"/>
      <c r="I1" s="63"/>
    </row>
    <row r="3" spans="1:9" ht="15.75" x14ac:dyDescent="0.25">
      <c r="A3" s="1" t="s">
        <v>202</v>
      </c>
      <c r="B3" s="63"/>
      <c r="C3" s="63"/>
      <c r="D3" s="63"/>
      <c r="E3" s="63"/>
      <c r="F3" s="63"/>
      <c r="G3" s="63"/>
      <c r="H3" s="63"/>
      <c r="I3" s="63"/>
    </row>
    <row r="4" spans="1:9" ht="15.75" x14ac:dyDescent="0.25">
      <c r="A4" s="1"/>
      <c r="B4" s="63"/>
      <c r="C4" s="63"/>
      <c r="D4" s="63"/>
      <c r="E4" s="63"/>
      <c r="F4" s="63"/>
      <c r="G4" s="63"/>
      <c r="H4" s="63"/>
      <c r="I4" s="63"/>
    </row>
    <row r="5" spans="1:9" s="3" customFormat="1" x14ac:dyDescent="0.2">
      <c r="A5" s="451" t="s">
        <v>203</v>
      </c>
      <c r="B5" s="452"/>
      <c r="C5" s="452"/>
      <c r="D5" s="452"/>
      <c r="E5" s="452"/>
      <c r="F5" s="452"/>
      <c r="G5" s="452"/>
      <c r="H5" s="452"/>
      <c r="I5" s="453"/>
    </row>
    <row r="6" spans="1:9" s="3" customFormat="1" ht="15.75" customHeight="1" x14ac:dyDescent="0.2">
      <c r="A6" s="450" t="s">
        <v>560</v>
      </c>
      <c r="B6" s="288"/>
      <c r="C6" s="288"/>
      <c r="D6" s="288"/>
      <c r="E6" s="288"/>
      <c r="F6" s="288"/>
      <c r="G6" s="288"/>
      <c r="H6" s="288"/>
      <c r="I6" s="289"/>
    </row>
    <row r="7" spans="1:9" s="3" customFormat="1" ht="15.75" customHeight="1" x14ac:dyDescent="0.2">
      <c r="A7" s="290"/>
      <c r="B7" s="291"/>
      <c r="C7" s="291"/>
      <c r="D7" s="291"/>
      <c r="E7" s="291"/>
      <c r="F7" s="291"/>
      <c r="G7" s="291"/>
      <c r="H7" s="291"/>
      <c r="I7" s="292"/>
    </row>
    <row r="8" spans="1:9" s="3" customFormat="1" ht="15.75" customHeight="1" x14ac:dyDescent="0.2">
      <c r="A8" s="290"/>
      <c r="B8" s="291"/>
      <c r="C8" s="291"/>
      <c r="D8" s="291"/>
      <c r="E8" s="291"/>
      <c r="F8" s="291"/>
      <c r="G8" s="291"/>
      <c r="H8" s="291"/>
      <c r="I8" s="292"/>
    </row>
    <row r="9" spans="1:9" s="3" customFormat="1" ht="15.75" customHeight="1" x14ac:dyDescent="0.2">
      <c r="A9" s="290"/>
      <c r="B9" s="291"/>
      <c r="C9" s="291"/>
      <c r="D9" s="291"/>
      <c r="E9" s="291"/>
      <c r="F9" s="291"/>
      <c r="G9" s="291"/>
      <c r="H9" s="291"/>
      <c r="I9" s="292"/>
    </row>
    <row r="10" spans="1:9" s="3" customFormat="1" ht="15.75" customHeight="1" x14ac:dyDescent="0.2">
      <c r="A10" s="290"/>
      <c r="B10" s="291"/>
      <c r="C10" s="291"/>
      <c r="D10" s="291"/>
      <c r="E10" s="291"/>
      <c r="F10" s="291"/>
      <c r="G10" s="291"/>
      <c r="H10" s="291"/>
      <c r="I10" s="292"/>
    </row>
    <row r="11" spans="1:9" s="3" customFormat="1" ht="15.75" customHeight="1" x14ac:dyDescent="0.2">
      <c r="A11" s="290"/>
      <c r="B11" s="291"/>
      <c r="C11" s="291"/>
      <c r="D11" s="291"/>
      <c r="E11" s="291"/>
      <c r="F11" s="291"/>
      <c r="G11" s="291"/>
      <c r="H11" s="291"/>
      <c r="I11" s="292"/>
    </row>
    <row r="12" spans="1:9" s="3" customFormat="1" ht="15.75" customHeight="1" x14ac:dyDescent="0.2">
      <c r="A12" s="290"/>
      <c r="B12" s="291"/>
      <c r="C12" s="291"/>
      <c r="D12" s="291"/>
      <c r="E12" s="291"/>
      <c r="F12" s="291"/>
      <c r="G12" s="291"/>
      <c r="H12" s="291"/>
      <c r="I12" s="292"/>
    </row>
    <row r="13" spans="1:9" s="3" customFormat="1" ht="15.75" customHeight="1" x14ac:dyDescent="0.2">
      <c r="A13" s="290"/>
      <c r="B13" s="291"/>
      <c r="C13" s="291"/>
      <c r="D13" s="291"/>
      <c r="E13" s="291"/>
      <c r="F13" s="291"/>
      <c r="G13" s="291"/>
      <c r="H13" s="291"/>
      <c r="I13" s="292"/>
    </row>
    <row r="14" spans="1:9" s="3" customFormat="1" ht="15.75" customHeight="1" x14ac:dyDescent="0.2">
      <c r="A14" s="293"/>
      <c r="B14" s="294"/>
      <c r="C14" s="294"/>
      <c r="D14" s="294"/>
      <c r="E14" s="294"/>
      <c r="F14" s="294"/>
      <c r="G14" s="294"/>
      <c r="H14" s="294"/>
      <c r="I14" s="295"/>
    </row>
    <row r="15" spans="1:9" s="3" customFormat="1" ht="14.25" x14ac:dyDescent="0.2"/>
    <row r="16" spans="1:9" s="29" customFormat="1" ht="33.75" customHeight="1" x14ac:dyDescent="0.25">
      <c r="A16" s="447" t="s">
        <v>204</v>
      </c>
      <c r="B16" s="448"/>
      <c r="C16" s="448"/>
      <c r="D16" s="448"/>
      <c r="E16" s="448"/>
      <c r="F16" s="448"/>
      <c r="G16" s="448"/>
      <c r="H16" s="448"/>
      <c r="I16" s="449"/>
    </row>
    <row r="17" spans="1:9" ht="15.75" customHeight="1" x14ac:dyDescent="0.2">
      <c r="A17" s="450" t="s">
        <v>369</v>
      </c>
      <c r="B17" s="288"/>
      <c r="C17" s="288"/>
      <c r="D17" s="288"/>
      <c r="E17" s="288"/>
      <c r="F17" s="288"/>
      <c r="G17" s="288"/>
      <c r="H17" s="288"/>
      <c r="I17" s="289"/>
    </row>
    <row r="18" spans="1:9" ht="15.75" customHeight="1" x14ac:dyDescent="0.2">
      <c r="A18" s="290"/>
      <c r="B18" s="291"/>
      <c r="C18" s="291"/>
      <c r="D18" s="291"/>
      <c r="E18" s="291"/>
      <c r="F18" s="291"/>
      <c r="G18" s="291"/>
      <c r="H18" s="291"/>
      <c r="I18" s="292"/>
    </row>
    <row r="19" spans="1:9" ht="15.75" customHeight="1" x14ac:dyDescent="0.2">
      <c r="A19" s="290"/>
      <c r="B19" s="291"/>
      <c r="C19" s="291"/>
      <c r="D19" s="291"/>
      <c r="E19" s="291"/>
      <c r="F19" s="291"/>
      <c r="G19" s="291"/>
      <c r="H19" s="291"/>
      <c r="I19" s="292"/>
    </row>
    <row r="20" spans="1:9" ht="15.75" customHeight="1" x14ac:dyDescent="0.2">
      <c r="A20" s="290"/>
      <c r="B20" s="291"/>
      <c r="C20" s="291"/>
      <c r="D20" s="291"/>
      <c r="E20" s="291"/>
      <c r="F20" s="291"/>
      <c r="G20" s="291"/>
      <c r="H20" s="291"/>
      <c r="I20" s="292"/>
    </row>
    <row r="21" spans="1:9" ht="15.75" customHeight="1" x14ac:dyDescent="0.2">
      <c r="A21" s="290"/>
      <c r="B21" s="291"/>
      <c r="C21" s="291"/>
      <c r="D21" s="291"/>
      <c r="E21" s="291"/>
      <c r="F21" s="291"/>
      <c r="G21" s="291"/>
      <c r="H21" s="291"/>
      <c r="I21" s="292"/>
    </row>
    <row r="22" spans="1:9" ht="15.75" customHeight="1" x14ac:dyDescent="0.2">
      <c r="A22" s="290"/>
      <c r="B22" s="291"/>
      <c r="C22" s="291"/>
      <c r="D22" s="291"/>
      <c r="E22" s="291"/>
      <c r="F22" s="291"/>
      <c r="G22" s="291"/>
      <c r="H22" s="291"/>
      <c r="I22" s="292"/>
    </row>
    <row r="23" spans="1:9" ht="15.75" customHeight="1" x14ac:dyDescent="0.2">
      <c r="A23" s="290"/>
      <c r="B23" s="291"/>
      <c r="C23" s="291"/>
      <c r="D23" s="291"/>
      <c r="E23" s="291"/>
      <c r="F23" s="291"/>
      <c r="G23" s="291"/>
      <c r="H23" s="291"/>
      <c r="I23" s="292"/>
    </row>
    <row r="24" spans="1:9" ht="15.75" customHeight="1" x14ac:dyDescent="0.2">
      <c r="A24" s="290"/>
      <c r="B24" s="291"/>
      <c r="C24" s="291"/>
      <c r="D24" s="291"/>
      <c r="E24" s="291"/>
      <c r="F24" s="291"/>
      <c r="G24" s="291"/>
      <c r="H24" s="291"/>
      <c r="I24" s="292"/>
    </row>
    <row r="25" spans="1:9" ht="15.75" customHeight="1" x14ac:dyDescent="0.2">
      <c r="A25" s="293"/>
      <c r="B25" s="294"/>
      <c r="C25" s="294"/>
      <c r="D25" s="294"/>
      <c r="E25" s="294"/>
      <c r="F25" s="294"/>
      <c r="G25" s="294"/>
      <c r="H25" s="294"/>
      <c r="I25" s="295"/>
    </row>
    <row r="26" spans="1:9" ht="15.75" x14ac:dyDescent="0.25">
      <c r="A26" s="1"/>
      <c r="B26" s="63"/>
      <c r="C26" s="63"/>
      <c r="D26" s="63"/>
      <c r="E26" s="63"/>
      <c r="F26" s="63"/>
      <c r="G26" s="63"/>
      <c r="H26" s="63"/>
      <c r="I26" s="63"/>
    </row>
    <row r="27" spans="1:9" ht="36.75" customHeight="1" x14ac:dyDescent="0.2">
      <c r="A27" s="447" t="s">
        <v>205</v>
      </c>
      <c r="B27" s="448"/>
      <c r="C27" s="448"/>
      <c r="D27" s="448"/>
      <c r="E27" s="448"/>
      <c r="F27" s="448"/>
      <c r="G27" s="448"/>
      <c r="H27" s="448"/>
      <c r="I27" s="449"/>
    </row>
    <row r="28" spans="1:9" ht="15.75" customHeight="1" x14ac:dyDescent="0.2">
      <c r="A28" s="450" t="s">
        <v>369</v>
      </c>
      <c r="B28" s="288"/>
      <c r="C28" s="288"/>
      <c r="D28" s="288"/>
      <c r="E28" s="288"/>
      <c r="F28" s="288"/>
      <c r="G28" s="288"/>
      <c r="H28" s="288"/>
      <c r="I28" s="289"/>
    </row>
    <row r="29" spans="1:9" ht="15.75" customHeight="1" x14ac:dyDescent="0.2">
      <c r="A29" s="290"/>
      <c r="B29" s="291"/>
      <c r="C29" s="291"/>
      <c r="D29" s="291"/>
      <c r="E29" s="291"/>
      <c r="F29" s="291"/>
      <c r="G29" s="291"/>
      <c r="H29" s="291"/>
      <c r="I29" s="292"/>
    </row>
    <row r="30" spans="1:9" ht="15.75" customHeight="1" x14ac:dyDescent="0.2">
      <c r="A30" s="290"/>
      <c r="B30" s="291"/>
      <c r="C30" s="291"/>
      <c r="D30" s="291"/>
      <c r="E30" s="291"/>
      <c r="F30" s="291"/>
      <c r="G30" s="291"/>
      <c r="H30" s="291"/>
      <c r="I30" s="292"/>
    </row>
    <row r="31" spans="1:9" ht="15.75" customHeight="1" x14ac:dyDescent="0.2">
      <c r="A31" s="290"/>
      <c r="B31" s="291"/>
      <c r="C31" s="291"/>
      <c r="D31" s="291"/>
      <c r="E31" s="291"/>
      <c r="F31" s="291"/>
      <c r="G31" s="291"/>
      <c r="H31" s="291"/>
      <c r="I31" s="292"/>
    </row>
    <row r="32" spans="1:9" ht="15.75" customHeight="1" x14ac:dyDescent="0.2">
      <c r="A32" s="290"/>
      <c r="B32" s="291"/>
      <c r="C32" s="291"/>
      <c r="D32" s="291"/>
      <c r="E32" s="291"/>
      <c r="F32" s="291"/>
      <c r="G32" s="291"/>
      <c r="H32" s="291"/>
      <c r="I32" s="292"/>
    </row>
    <row r="33" spans="1:9" ht="15.75" customHeight="1" x14ac:dyDescent="0.2">
      <c r="A33" s="290"/>
      <c r="B33" s="291"/>
      <c r="C33" s="291"/>
      <c r="D33" s="291"/>
      <c r="E33" s="291"/>
      <c r="F33" s="291"/>
      <c r="G33" s="291"/>
      <c r="H33" s="291"/>
      <c r="I33" s="292"/>
    </row>
    <row r="34" spans="1:9" ht="15.75" customHeight="1" x14ac:dyDescent="0.2">
      <c r="A34" s="290"/>
      <c r="B34" s="291"/>
      <c r="C34" s="291"/>
      <c r="D34" s="291"/>
      <c r="E34" s="291"/>
      <c r="F34" s="291"/>
      <c r="G34" s="291"/>
      <c r="H34" s="291"/>
      <c r="I34" s="292"/>
    </row>
    <row r="35" spans="1:9" ht="15.75" customHeight="1" x14ac:dyDescent="0.2">
      <c r="A35" s="290"/>
      <c r="B35" s="291"/>
      <c r="C35" s="291"/>
      <c r="D35" s="291"/>
      <c r="E35" s="291"/>
      <c r="F35" s="291"/>
      <c r="G35" s="291"/>
      <c r="H35" s="291"/>
      <c r="I35" s="292"/>
    </row>
    <row r="36" spans="1:9" ht="15.75" customHeight="1" x14ac:dyDescent="0.2">
      <c r="A36" s="293"/>
      <c r="B36" s="294"/>
      <c r="C36" s="294"/>
      <c r="D36" s="294"/>
      <c r="E36" s="294"/>
      <c r="F36" s="294"/>
      <c r="G36" s="294"/>
      <c r="H36" s="294"/>
      <c r="I36" s="295"/>
    </row>
    <row r="38" spans="1:9" ht="33" customHeight="1" x14ac:dyDescent="0.2">
      <c r="A38" s="447" t="s">
        <v>206</v>
      </c>
      <c r="B38" s="448"/>
      <c r="C38" s="448"/>
      <c r="D38" s="448"/>
      <c r="E38" s="448"/>
      <c r="F38" s="448"/>
      <c r="G38" s="448"/>
      <c r="H38" s="448"/>
      <c r="I38" s="449"/>
    </row>
    <row r="39" spans="1:9" ht="15.75" customHeight="1" x14ac:dyDescent="0.2">
      <c r="A39" s="450" t="s">
        <v>369</v>
      </c>
      <c r="B39" s="288"/>
      <c r="C39" s="288"/>
      <c r="D39" s="288"/>
      <c r="E39" s="288"/>
      <c r="F39" s="288"/>
      <c r="G39" s="288"/>
      <c r="H39" s="288"/>
      <c r="I39" s="289"/>
    </row>
    <row r="40" spans="1:9" ht="15.75" customHeight="1" x14ac:dyDescent="0.2">
      <c r="A40" s="290"/>
      <c r="B40" s="291"/>
      <c r="C40" s="291"/>
      <c r="D40" s="291"/>
      <c r="E40" s="291"/>
      <c r="F40" s="291"/>
      <c r="G40" s="291"/>
      <c r="H40" s="291"/>
      <c r="I40" s="292"/>
    </row>
    <row r="41" spans="1:9" ht="15.75" customHeight="1" x14ac:dyDescent="0.2">
      <c r="A41" s="290"/>
      <c r="B41" s="291"/>
      <c r="C41" s="291"/>
      <c r="D41" s="291"/>
      <c r="E41" s="291"/>
      <c r="F41" s="291"/>
      <c r="G41" s="291"/>
      <c r="H41" s="291"/>
      <c r="I41" s="292"/>
    </row>
    <row r="42" spans="1:9" ht="15.75" customHeight="1" x14ac:dyDescent="0.2">
      <c r="A42" s="290"/>
      <c r="B42" s="291"/>
      <c r="C42" s="291"/>
      <c r="D42" s="291"/>
      <c r="E42" s="291"/>
      <c r="F42" s="291"/>
      <c r="G42" s="291"/>
      <c r="H42" s="291"/>
      <c r="I42" s="292"/>
    </row>
    <row r="43" spans="1:9" ht="15.75" customHeight="1" x14ac:dyDescent="0.2">
      <c r="A43" s="290"/>
      <c r="B43" s="291"/>
      <c r="C43" s="291"/>
      <c r="D43" s="291"/>
      <c r="E43" s="291"/>
      <c r="F43" s="291"/>
      <c r="G43" s="291"/>
      <c r="H43" s="291"/>
      <c r="I43" s="292"/>
    </row>
    <row r="44" spans="1:9" ht="15.75" customHeight="1" x14ac:dyDescent="0.2">
      <c r="A44" s="290"/>
      <c r="B44" s="291"/>
      <c r="C44" s="291"/>
      <c r="D44" s="291"/>
      <c r="E44" s="291"/>
      <c r="F44" s="291"/>
      <c r="G44" s="291"/>
      <c r="H44" s="291"/>
      <c r="I44" s="292"/>
    </row>
    <row r="45" spans="1:9" ht="15.75" customHeight="1" x14ac:dyDescent="0.2">
      <c r="A45" s="290"/>
      <c r="B45" s="291"/>
      <c r="C45" s="291"/>
      <c r="D45" s="291"/>
      <c r="E45" s="291"/>
      <c r="F45" s="291"/>
      <c r="G45" s="291"/>
      <c r="H45" s="291"/>
      <c r="I45" s="292"/>
    </row>
    <row r="46" spans="1:9" ht="15.75" customHeight="1" x14ac:dyDescent="0.2">
      <c r="A46" s="290"/>
      <c r="B46" s="291"/>
      <c r="C46" s="291"/>
      <c r="D46" s="291"/>
      <c r="E46" s="291"/>
      <c r="F46" s="291"/>
      <c r="G46" s="291"/>
      <c r="H46" s="291"/>
      <c r="I46" s="292"/>
    </row>
    <row r="47" spans="1:9" ht="15.75" customHeight="1" x14ac:dyDescent="0.2">
      <c r="A47" s="290"/>
      <c r="B47" s="291"/>
      <c r="C47" s="291"/>
      <c r="D47" s="291"/>
      <c r="E47" s="291"/>
      <c r="F47" s="291"/>
      <c r="G47" s="291"/>
      <c r="H47" s="291"/>
      <c r="I47" s="292"/>
    </row>
    <row r="48" spans="1:9" ht="15.75" customHeight="1" x14ac:dyDescent="0.2">
      <c r="A48" s="293"/>
      <c r="B48" s="294"/>
      <c r="C48" s="294"/>
      <c r="D48" s="294"/>
      <c r="E48" s="294"/>
      <c r="F48" s="294"/>
      <c r="G48" s="294"/>
      <c r="H48" s="294"/>
      <c r="I48" s="295"/>
    </row>
    <row r="66" spans="6:6" x14ac:dyDescent="0.2">
      <c r="F66" s="3"/>
    </row>
  </sheetData>
  <mergeCells count="8">
    <mergeCell ref="A38:I38"/>
    <mergeCell ref="A39:I48"/>
    <mergeCell ref="A5:I5"/>
    <mergeCell ref="A6:I14"/>
    <mergeCell ref="A16:I16"/>
    <mergeCell ref="A17:I25"/>
    <mergeCell ref="A27:I27"/>
    <mergeCell ref="A28:I36"/>
  </mergeCells>
  <pageMargins left="0.7" right="0.7" top="0.75" bottom="0.75" header="0.3" footer="0.3"/>
  <pageSetup paperSize="9" scale="87" orientation="portrait" r:id="rId1"/>
  <headerFooter scaleWithDoc="0">
    <oddFooter>&amp;C&amp;"Arial,Regular"Page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F0"/>
  </sheetPr>
  <dimension ref="A1:I66"/>
  <sheetViews>
    <sheetView workbookViewId="0">
      <selection activeCell="C11" sqref="C11:I12"/>
    </sheetView>
  </sheetViews>
  <sheetFormatPr defaultColWidth="9.42578125" defaultRowHeight="15" x14ac:dyDescent="0.2"/>
  <cols>
    <col min="1" max="1" width="9.42578125" style="2" customWidth="1"/>
    <col min="2" max="2" width="14.5703125" style="2" bestFit="1" customWidth="1"/>
    <col min="3" max="8" width="9.42578125" style="2"/>
    <col min="9" max="9" width="11.5703125" style="2" customWidth="1"/>
    <col min="10" max="16384" width="9.42578125" style="2"/>
  </cols>
  <sheetData>
    <row r="1" spans="1:9" x14ac:dyDescent="0.2">
      <c r="A1" s="63" t="str">
        <f>+'Cover Page'!$B$29</f>
        <v>Annual Performance Report 2024</v>
      </c>
      <c r="B1" s="63"/>
      <c r="C1" s="63"/>
      <c r="D1" s="63"/>
      <c r="E1" s="63" t="str">
        <f>+'Cover Page'!$B$33</f>
        <v>Enfinium Ferrybridge 1 Limited</v>
      </c>
      <c r="F1" s="63"/>
      <c r="G1" s="63"/>
      <c r="H1" s="63"/>
      <c r="I1" s="63"/>
    </row>
    <row r="3" spans="1:9" ht="15.75" x14ac:dyDescent="0.25">
      <c r="A3" s="1" t="s">
        <v>459</v>
      </c>
      <c r="B3" s="63"/>
      <c r="C3" s="63"/>
      <c r="D3" s="63"/>
      <c r="E3" s="63"/>
      <c r="F3" s="63"/>
      <c r="G3" s="63"/>
      <c r="H3" s="63"/>
      <c r="I3" s="63"/>
    </row>
    <row r="4" spans="1:9" ht="15.75" x14ac:dyDescent="0.25">
      <c r="A4" s="1"/>
      <c r="B4" s="63"/>
      <c r="C4" s="63"/>
      <c r="D4" s="63"/>
      <c r="E4" s="63"/>
      <c r="F4" s="63"/>
      <c r="G4" s="63"/>
      <c r="H4" s="63"/>
      <c r="I4" s="63"/>
    </row>
    <row r="5" spans="1:9" s="3" customFormat="1" ht="28.5" customHeight="1" x14ac:dyDescent="0.2">
      <c r="A5" s="30" t="s">
        <v>207</v>
      </c>
      <c r="B5" s="31"/>
      <c r="C5" s="31"/>
      <c r="D5" s="31"/>
      <c r="E5" s="31"/>
      <c r="F5" s="31"/>
      <c r="G5" s="31"/>
      <c r="H5" s="31"/>
      <c r="I5" s="32"/>
    </row>
    <row r="6" spans="1:9" s="3" customFormat="1" ht="15.75" customHeight="1" x14ac:dyDescent="0.2">
      <c r="A6" s="451" t="s">
        <v>39</v>
      </c>
      <c r="B6" s="453"/>
      <c r="C6" s="451" t="s">
        <v>208</v>
      </c>
      <c r="D6" s="452"/>
      <c r="E6" s="452"/>
      <c r="F6" s="452"/>
      <c r="G6" s="452"/>
      <c r="H6" s="452"/>
      <c r="I6" s="453"/>
    </row>
    <row r="7" spans="1:9" s="3" customFormat="1" ht="15.75" customHeight="1" x14ac:dyDescent="0.2">
      <c r="A7" s="454">
        <v>45617</v>
      </c>
      <c r="B7" s="289"/>
      <c r="C7" s="450" t="s">
        <v>561</v>
      </c>
      <c r="D7" s="288"/>
      <c r="E7" s="288"/>
      <c r="F7" s="288"/>
      <c r="G7" s="288"/>
      <c r="H7" s="288"/>
      <c r="I7" s="289"/>
    </row>
    <row r="8" spans="1:9" s="3" customFormat="1" ht="15.75" customHeight="1" x14ac:dyDescent="0.2">
      <c r="A8" s="293"/>
      <c r="B8" s="295"/>
      <c r="C8" s="293"/>
      <c r="D8" s="294"/>
      <c r="E8" s="294"/>
      <c r="F8" s="294"/>
      <c r="G8" s="294"/>
      <c r="H8" s="294"/>
      <c r="I8" s="295"/>
    </row>
    <row r="9" spans="1:9" s="3" customFormat="1" ht="15.75" customHeight="1" x14ac:dyDescent="0.2">
      <c r="A9" s="454">
        <v>45627</v>
      </c>
      <c r="B9" s="289"/>
      <c r="C9" s="450" t="s">
        <v>556</v>
      </c>
      <c r="D9" s="288"/>
      <c r="E9" s="288"/>
      <c r="F9" s="288"/>
      <c r="G9" s="288"/>
      <c r="H9" s="288"/>
      <c r="I9" s="289"/>
    </row>
    <row r="10" spans="1:9" s="3" customFormat="1" ht="15.75" customHeight="1" x14ac:dyDescent="0.2">
      <c r="A10" s="293"/>
      <c r="B10" s="295"/>
      <c r="C10" s="293"/>
      <c r="D10" s="294"/>
      <c r="E10" s="294"/>
      <c r="F10" s="294"/>
      <c r="G10" s="294"/>
      <c r="H10" s="294"/>
      <c r="I10" s="295"/>
    </row>
    <row r="11" spans="1:9" s="3" customFormat="1" ht="15.75" customHeight="1" x14ac:dyDescent="0.2">
      <c r="A11" s="450"/>
      <c r="B11" s="289"/>
      <c r="C11" s="450"/>
      <c r="D11" s="288"/>
      <c r="E11" s="288"/>
      <c r="F11" s="288"/>
      <c r="G11" s="288"/>
      <c r="H11" s="288"/>
      <c r="I11" s="289"/>
    </row>
    <row r="12" spans="1:9" s="3" customFormat="1" ht="15.75" customHeight="1" x14ac:dyDescent="0.2">
      <c r="A12" s="293"/>
      <c r="B12" s="295"/>
      <c r="C12" s="293"/>
      <c r="D12" s="294"/>
      <c r="E12" s="294"/>
      <c r="F12" s="294"/>
      <c r="G12" s="294"/>
      <c r="H12" s="294"/>
      <c r="I12" s="295"/>
    </row>
    <row r="13" spans="1:9" s="3" customFormat="1" ht="15.75" customHeight="1" x14ac:dyDescent="0.2">
      <c r="A13" s="450"/>
      <c r="B13" s="289"/>
      <c r="C13" s="450"/>
      <c r="D13" s="288"/>
      <c r="E13" s="288"/>
      <c r="F13" s="288"/>
      <c r="G13" s="288"/>
      <c r="H13" s="288"/>
      <c r="I13" s="289"/>
    </row>
    <row r="14" spans="1:9" s="3" customFormat="1" ht="15.75" customHeight="1" x14ac:dyDescent="0.2">
      <c r="A14" s="293"/>
      <c r="B14" s="295"/>
      <c r="C14" s="293"/>
      <c r="D14" s="294"/>
      <c r="E14" s="294"/>
      <c r="F14" s="294"/>
      <c r="G14" s="294"/>
      <c r="H14" s="294"/>
      <c r="I14" s="295"/>
    </row>
    <row r="15" spans="1:9" s="3" customFormat="1" ht="14.25" x14ac:dyDescent="0.2"/>
    <row r="16" spans="1:9" s="29" customFormat="1" ht="33.75" customHeight="1" x14ac:dyDescent="0.25">
      <c r="A16" s="447" t="s">
        <v>209</v>
      </c>
      <c r="B16" s="448"/>
      <c r="C16" s="448"/>
      <c r="D16" s="448"/>
      <c r="E16" s="448"/>
      <c r="F16" s="448"/>
      <c r="G16" s="448"/>
      <c r="H16" s="448"/>
      <c r="I16" s="449"/>
    </row>
    <row r="17" spans="1:9" ht="15.75" customHeight="1" x14ac:dyDescent="0.2">
      <c r="A17" s="451" t="s">
        <v>39</v>
      </c>
      <c r="B17" s="453"/>
      <c r="C17" s="451" t="s">
        <v>208</v>
      </c>
      <c r="D17" s="452"/>
      <c r="E17" s="452"/>
      <c r="F17" s="452"/>
      <c r="G17" s="452"/>
      <c r="H17" s="452"/>
      <c r="I17" s="452"/>
    </row>
    <row r="18" spans="1:9" ht="15.75" customHeight="1" x14ac:dyDescent="0.2">
      <c r="A18" s="455" t="s">
        <v>557</v>
      </c>
      <c r="B18" s="456"/>
      <c r="C18" s="279" t="s">
        <v>558</v>
      </c>
      <c r="D18" s="288"/>
      <c r="E18" s="288"/>
      <c r="F18" s="288"/>
      <c r="G18" s="288"/>
      <c r="H18" s="288"/>
      <c r="I18" s="289"/>
    </row>
    <row r="19" spans="1:9" ht="15.75" customHeight="1" x14ac:dyDescent="0.2">
      <c r="A19" s="457"/>
      <c r="B19" s="458"/>
      <c r="C19" s="293"/>
      <c r="D19" s="294"/>
      <c r="E19" s="294"/>
      <c r="F19" s="294"/>
      <c r="G19" s="294"/>
      <c r="H19" s="294"/>
      <c r="I19" s="295"/>
    </row>
    <row r="20" spans="1:9" ht="15.75" customHeight="1" x14ac:dyDescent="0.2">
      <c r="A20" s="279" t="s">
        <v>525</v>
      </c>
      <c r="B20" s="289"/>
      <c r="C20" s="279" t="s">
        <v>526</v>
      </c>
      <c r="D20" s="288"/>
      <c r="E20" s="288"/>
      <c r="F20" s="288"/>
      <c r="G20" s="288"/>
      <c r="H20" s="288"/>
      <c r="I20" s="289"/>
    </row>
    <row r="21" spans="1:9" ht="15.75" customHeight="1" x14ac:dyDescent="0.2">
      <c r="A21" s="293"/>
      <c r="B21" s="295"/>
      <c r="C21" s="293"/>
      <c r="D21" s="294"/>
      <c r="E21" s="294"/>
      <c r="F21" s="294"/>
      <c r="G21" s="294"/>
      <c r="H21" s="294"/>
      <c r="I21" s="295"/>
    </row>
    <row r="22" spans="1:9" ht="15.75" customHeight="1" x14ac:dyDescent="0.2">
      <c r="A22" s="450"/>
      <c r="B22" s="289"/>
      <c r="C22" s="450"/>
      <c r="D22" s="288"/>
      <c r="E22" s="288"/>
      <c r="F22" s="288"/>
      <c r="G22" s="288"/>
      <c r="H22" s="288"/>
      <c r="I22" s="289"/>
    </row>
    <row r="23" spans="1:9" ht="15.75" customHeight="1" x14ac:dyDescent="0.2">
      <c r="A23" s="293"/>
      <c r="B23" s="295"/>
      <c r="C23" s="293"/>
      <c r="D23" s="294"/>
      <c r="E23" s="294"/>
      <c r="F23" s="294"/>
      <c r="G23" s="294"/>
      <c r="H23" s="294"/>
      <c r="I23" s="295"/>
    </row>
    <row r="24" spans="1:9" ht="15.75" customHeight="1" x14ac:dyDescent="0.2">
      <c r="A24" s="450"/>
      <c r="B24" s="289"/>
      <c r="C24" s="450"/>
      <c r="D24" s="288"/>
      <c r="E24" s="288"/>
      <c r="F24" s="288"/>
      <c r="G24" s="288"/>
      <c r="H24" s="288"/>
      <c r="I24" s="289"/>
    </row>
    <row r="25" spans="1:9" ht="15.75" customHeight="1" x14ac:dyDescent="0.2">
      <c r="A25" s="293"/>
      <c r="B25" s="295"/>
      <c r="C25" s="293"/>
      <c r="D25" s="294"/>
      <c r="E25" s="294"/>
      <c r="F25" s="294"/>
      <c r="G25" s="294"/>
      <c r="H25" s="294"/>
      <c r="I25" s="295"/>
    </row>
    <row r="26" spans="1:9" ht="15.75" customHeight="1" x14ac:dyDescent="0.2">
      <c r="A26" s="450"/>
      <c r="B26" s="289"/>
      <c r="C26" s="450"/>
      <c r="D26" s="288"/>
      <c r="E26" s="288"/>
      <c r="F26" s="288"/>
      <c r="G26" s="288"/>
      <c r="H26" s="288"/>
      <c r="I26" s="289"/>
    </row>
    <row r="27" spans="1:9" ht="15.75" customHeight="1" x14ac:dyDescent="0.2">
      <c r="A27" s="293"/>
      <c r="B27" s="295"/>
      <c r="C27" s="293"/>
      <c r="D27" s="294"/>
      <c r="E27" s="294"/>
      <c r="F27" s="294"/>
      <c r="G27" s="294"/>
      <c r="H27" s="294"/>
      <c r="I27" s="295"/>
    </row>
    <row r="28" spans="1:9" ht="15.75" x14ac:dyDescent="0.25">
      <c r="A28" s="1"/>
      <c r="B28" s="63"/>
      <c r="C28" s="63"/>
      <c r="D28" s="63"/>
      <c r="E28" s="63"/>
      <c r="F28" s="63"/>
      <c r="G28" s="63"/>
      <c r="H28" s="63"/>
      <c r="I28" s="63"/>
    </row>
    <row r="29" spans="1:9" ht="36.75" customHeight="1" x14ac:dyDescent="0.2">
      <c r="A29" s="447" t="s">
        <v>527</v>
      </c>
      <c r="B29" s="448"/>
      <c r="C29" s="448"/>
      <c r="D29" s="448"/>
      <c r="E29" s="448"/>
      <c r="F29" s="448"/>
      <c r="G29" s="448"/>
      <c r="H29" s="448"/>
      <c r="I29" s="449"/>
    </row>
    <row r="66" spans="6:6" x14ac:dyDescent="0.2">
      <c r="F66" s="3"/>
    </row>
  </sheetData>
  <mergeCells count="24">
    <mergeCell ref="A24:B25"/>
    <mergeCell ref="C24:I25"/>
    <mergeCell ref="A26:B27"/>
    <mergeCell ref="C26:I27"/>
    <mergeCell ref="A29:I29"/>
    <mergeCell ref="A18:B19"/>
    <mergeCell ref="C18:I19"/>
    <mergeCell ref="A20:B21"/>
    <mergeCell ref="C20:I21"/>
    <mergeCell ref="A22:B23"/>
    <mergeCell ref="C22:I23"/>
    <mergeCell ref="A17:B17"/>
    <mergeCell ref="C17:I17"/>
    <mergeCell ref="A6:B6"/>
    <mergeCell ref="C6:I6"/>
    <mergeCell ref="A7:B8"/>
    <mergeCell ref="C7:I8"/>
    <mergeCell ref="A9:B10"/>
    <mergeCell ref="C9:I10"/>
    <mergeCell ref="A11:B12"/>
    <mergeCell ref="C11:I12"/>
    <mergeCell ref="A13:B14"/>
    <mergeCell ref="C13:I14"/>
    <mergeCell ref="A16:I16"/>
  </mergeCells>
  <pageMargins left="0.7" right="0.7" top="0.75" bottom="0.75" header="0.3" footer="0.3"/>
  <pageSetup paperSize="9" scale="87" orientation="portrait" r:id="rId1"/>
  <headerFooter scaleWithDoc="0">
    <oddFooter>&amp;C&amp;"Arial,Regular"Page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2CF8C-5A84-41BE-B575-33283D7A64D1}">
  <sheetPr>
    <tabColor rgb="FF00B050"/>
  </sheetPr>
  <dimension ref="A1:P26"/>
  <sheetViews>
    <sheetView workbookViewId="0">
      <selection activeCell="E26" sqref="E26"/>
    </sheetView>
  </sheetViews>
  <sheetFormatPr defaultColWidth="8.85546875" defaultRowHeight="15" x14ac:dyDescent="0.2"/>
  <cols>
    <col min="1" max="1" width="4.42578125" style="63" customWidth="1"/>
    <col min="2" max="2" width="36.5703125" style="63" customWidth="1"/>
    <col min="3" max="3" width="17.5703125" style="63" customWidth="1"/>
    <col min="4" max="4" width="35.5703125" style="63" customWidth="1"/>
    <col min="5" max="5" width="8.85546875" style="63"/>
    <col min="6" max="6" width="79.42578125" style="63" customWidth="1"/>
    <col min="7" max="15" width="8.85546875" style="63"/>
    <col min="16" max="16" width="9" style="63" customWidth="1"/>
    <col min="17" max="16384" width="8.85546875" style="63"/>
  </cols>
  <sheetData>
    <row r="1" spans="1:16" x14ac:dyDescent="0.2">
      <c r="A1" s="63" t="str">
        <f>+'Cover Page'!$B$29</f>
        <v>Annual Performance Report 2024</v>
      </c>
      <c r="C1" s="63" t="str">
        <f>+'Cover Page'!$B$33</f>
        <v>Enfinium Ferrybridge 1 Limited</v>
      </c>
    </row>
    <row r="2" spans="1:16" ht="10.35" customHeight="1" x14ac:dyDescent="0.2"/>
    <row r="3" spans="1:16" ht="15.75" x14ac:dyDescent="0.25">
      <c r="A3" s="1" t="s">
        <v>210</v>
      </c>
      <c r="F3" s="59" t="s">
        <v>3</v>
      </c>
    </row>
    <row r="4" spans="1:16" ht="9.6" customHeight="1" x14ac:dyDescent="0.2"/>
    <row r="5" spans="1:16" ht="24.6" customHeight="1" x14ac:dyDescent="0.2">
      <c r="A5" s="464" t="s">
        <v>211</v>
      </c>
      <c r="B5" s="465"/>
      <c r="C5" s="465"/>
      <c r="D5" s="465"/>
    </row>
    <row r="6" spans="1:16" ht="22.5" customHeight="1" x14ac:dyDescent="0.2">
      <c r="B6" s="70" t="s">
        <v>212</v>
      </c>
      <c r="C6" s="69" t="s">
        <v>213</v>
      </c>
      <c r="D6" s="67">
        <f>((19955.1*19643)+(18761.5*19643))/1000</f>
        <v>760510.17379999999</v>
      </c>
    </row>
    <row r="7" spans="1:16" ht="30.6" customHeight="1" x14ac:dyDescent="0.2">
      <c r="B7" s="70" t="s">
        <v>214</v>
      </c>
      <c r="C7" s="69" t="s">
        <v>215</v>
      </c>
      <c r="D7" s="244">
        <v>1.17</v>
      </c>
    </row>
    <row r="8" spans="1:16" ht="32.1" customHeight="1" x14ac:dyDescent="0.2">
      <c r="B8" s="70" t="s">
        <v>216</v>
      </c>
      <c r="C8" s="69" t="s">
        <v>217</v>
      </c>
      <c r="D8" s="244">
        <f>D6/'Operational Data'!G25</f>
        <v>1.2940779053404459</v>
      </c>
    </row>
    <row r="9" spans="1:16" ht="84.6" customHeight="1" x14ac:dyDescent="0.2">
      <c r="B9" s="64" t="s">
        <v>218</v>
      </c>
      <c r="C9" s="459" t="s">
        <v>528</v>
      </c>
      <c r="D9" s="460"/>
      <c r="F9" s="75" t="s">
        <v>460</v>
      </c>
      <c r="G9" s="71"/>
      <c r="H9" s="71"/>
      <c r="I9" s="71"/>
      <c r="J9" s="71"/>
      <c r="K9" s="71"/>
      <c r="L9" s="71"/>
      <c r="M9" s="71"/>
      <c r="N9" s="71"/>
      <c r="O9" s="71"/>
      <c r="P9" s="71"/>
    </row>
    <row r="10" spans="1:16" ht="30.6" customHeight="1" x14ac:dyDescent="0.2">
      <c r="A10" s="466" t="s">
        <v>219</v>
      </c>
      <c r="B10" s="467"/>
      <c r="C10" s="467"/>
      <c r="D10" s="467"/>
    </row>
    <row r="11" spans="1:16" ht="33.6" customHeight="1" x14ac:dyDescent="0.2">
      <c r="B11" s="70" t="s">
        <v>220</v>
      </c>
      <c r="C11" s="69" t="s">
        <v>221</v>
      </c>
      <c r="D11" s="244">
        <f>(447+1136.4)/1000</f>
        <v>1.5834000000000001</v>
      </c>
    </row>
    <row r="12" spans="1:16" ht="89.1" customHeight="1" x14ac:dyDescent="0.2">
      <c r="B12" s="74" t="s">
        <v>222</v>
      </c>
      <c r="C12" s="459" t="s">
        <v>529</v>
      </c>
      <c r="D12" s="460"/>
      <c r="F12" s="75" t="s">
        <v>461</v>
      </c>
      <c r="G12" s="71"/>
      <c r="H12" s="71"/>
      <c r="I12" s="71"/>
      <c r="J12" s="71"/>
      <c r="K12" s="71"/>
      <c r="L12" s="71"/>
      <c r="M12" s="71"/>
      <c r="N12" s="71"/>
      <c r="O12" s="71"/>
      <c r="P12" s="71"/>
    </row>
    <row r="13" spans="1:16" ht="59.1" customHeight="1" x14ac:dyDescent="0.2">
      <c r="A13" s="468" t="s">
        <v>419</v>
      </c>
      <c r="B13" s="469"/>
      <c r="C13" s="69" t="s">
        <v>223</v>
      </c>
      <c r="D13" s="67">
        <f>(D11*265)+D6</f>
        <v>760929.77480000001</v>
      </c>
      <c r="F13" s="77" t="s">
        <v>464</v>
      </c>
      <c r="G13" s="76"/>
      <c r="H13" s="76"/>
      <c r="I13" s="76"/>
      <c r="J13" s="76"/>
      <c r="K13" s="76"/>
      <c r="L13" s="76"/>
      <c r="M13" s="76"/>
      <c r="N13" s="76"/>
      <c r="O13" s="76"/>
      <c r="P13" s="76"/>
    </row>
    <row r="14" spans="1:16" s="78" customFormat="1" ht="28.5" customHeight="1" x14ac:dyDescent="0.25">
      <c r="A14" s="464" t="s">
        <v>224</v>
      </c>
      <c r="B14" s="465"/>
      <c r="C14" s="465"/>
      <c r="D14" s="465"/>
      <c r="F14" s="77" t="s">
        <v>421</v>
      </c>
      <c r="G14" s="76"/>
      <c r="H14" s="76"/>
      <c r="I14" s="76"/>
      <c r="J14" s="76"/>
      <c r="K14" s="76"/>
      <c r="L14" s="76"/>
      <c r="M14" s="76"/>
      <c r="N14" s="76"/>
      <c r="O14" s="76"/>
      <c r="P14" s="76"/>
    </row>
    <row r="15" spans="1:16" ht="34.35" customHeight="1" x14ac:dyDescent="0.2">
      <c r="B15" s="64" t="s">
        <v>225</v>
      </c>
      <c r="C15" s="69" t="s">
        <v>62</v>
      </c>
      <c r="D15" s="73">
        <v>0.52400000000000002</v>
      </c>
      <c r="F15" s="65"/>
      <c r="G15" s="65"/>
      <c r="H15" s="65"/>
      <c r="I15" s="65"/>
      <c r="J15" s="65"/>
      <c r="K15" s="65"/>
      <c r="L15" s="65"/>
      <c r="M15" s="65"/>
      <c r="N15" s="65"/>
      <c r="O15" s="65"/>
      <c r="P15" s="65"/>
    </row>
    <row r="16" spans="1:16" ht="34.35" customHeight="1" x14ac:dyDescent="0.2">
      <c r="B16" s="68" t="s">
        <v>226</v>
      </c>
      <c r="C16" s="69" t="s">
        <v>227</v>
      </c>
      <c r="D16" s="66">
        <v>222</v>
      </c>
      <c r="F16" s="65"/>
      <c r="G16" s="65"/>
      <c r="H16" s="65"/>
      <c r="I16" s="65"/>
      <c r="J16" s="65"/>
      <c r="K16" s="65"/>
      <c r="L16" s="65"/>
      <c r="M16" s="65"/>
      <c r="N16" s="65"/>
      <c r="O16" s="65"/>
      <c r="P16" s="65"/>
    </row>
    <row r="17" spans="1:16" ht="84" customHeight="1" x14ac:dyDescent="0.2">
      <c r="B17" s="64" t="s">
        <v>228</v>
      </c>
      <c r="C17" s="462" t="s">
        <v>531</v>
      </c>
      <c r="D17" s="463"/>
      <c r="F17" s="75" t="s">
        <v>466</v>
      </c>
      <c r="G17" s="71"/>
      <c r="H17" s="71"/>
      <c r="I17" s="71"/>
      <c r="J17" s="71"/>
      <c r="K17" s="71"/>
      <c r="L17" s="71"/>
      <c r="M17" s="71"/>
      <c r="N17" s="71"/>
      <c r="O17" s="71"/>
      <c r="P17" s="71"/>
    </row>
    <row r="18" spans="1:16" s="78" customFormat="1" ht="33" customHeight="1" x14ac:dyDescent="0.25">
      <c r="A18" s="464" t="s">
        <v>229</v>
      </c>
      <c r="B18" s="465"/>
      <c r="C18" s="465"/>
      <c r="D18" s="465"/>
      <c r="G18" s="77"/>
      <c r="H18" s="77"/>
      <c r="I18" s="77"/>
      <c r="J18" s="77"/>
      <c r="K18" s="77"/>
      <c r="L18" s="77"/>
      <c r="M18" s="77"/>
      <c r="N18" s="77"/>
      <c r="O18" s="77"/>
      <c r="P18" s="77"/>
    </row>
    <row r="19" spans="1:16" ht="33" customHeight="1" x14ac:dyDescent="0.2">
      <c r="A19" s="72"/>
      <c r="B19" s="64" t="s">
        <v>230</v>
      </c>
      <c r="C19" s="69" t="s">
        <v>62</v>
      </c>
      <c r="D19" s="73">
        <v>0.52500000000000002</v>
      </c>
      <c r="F19" s="208"/>
    </row>
    <row r="20" spans="1:16" ht="79.349999999999994" customHeight="1" x14ac:dyDescent="0.2">
      <c r="A20" s="72"/>
      <c r="B20" s="64" t="s">
        <v>231</v>
      </c>
      <c r="C20" s="462" t="s">
        <v>530</v>
      </c>
      <c r="D20" s="463"/>
      <c r="F20" s="75" t="s">
        <v>465</v>
      </c>
    </row>
    <row r="21" spans="1:16" ht="33" customHeight="1" x14ac:dyDescent="0.2">
      <c r="A21" s="72"/>
      <c r="B21" s="64" t="s">
        <v>426</v>
      </c>
      <c r="C21" s="69" t="s">
        <v>62</v>
      </c>
      <c r="D21" s="73">
        <v>0.57099999999999995</v>
      </c>
      <c r="F21" s="208"/>
    </row>
    <row r="22" spans="1:16" ht="40.700000000000003" customHeight="1" x14ac:dyDescent="0.2">
      <c r="B22" s="64" t="s">
        <v>468</v>
      </c>
      <c r="C22" s="69" t="s">
        <v>227</v>
      </c>
      <c r="D22" s="66">
        <v>302</v>
      </c>
    </row>
    <row r="23" spans="1:16" ht="67.5" customHeight="1" x14ac:dyDescent="0.2">
      <c r="B23" s="64" t="s">
        <v>447</v>
      </c>
      <c r="C23" s="459" t="s">
        <v>538</v>
      </c>
      <c r="D23" s="460"/>
      <c r="F23" s="75" t="s">
        <v>446</v>
      </c>
      <c r="G23" s="71"/>
      <c r="H23" s="71"/>
      <c r="I23" s="71"/>
      <c r="J23" s="71"/>
      <c r="K23" s="71"/>
      <c r="L23" s="71"/>
      <c r="M23" s="71"/>
      <c r="N23" s="71"/>
      <c r="O23" s="71"/>
      <c r="P23" s="71"/>
    </row>
    <row r="24" spans="1:16" ht="10.35" customHeight="1" x14ac:dyDescent="0.2"/>
    <row r="25" spans="1:16" x14ac:dyDescent="0.2">
      <c r="B25" s="63" t="s">
        <v>232</v>
      </c>
    </row>
    <row r="26" spans="1:16" ht="65.099999999999994" customHeight="1" x14ac:dyDescent="0.2">
      <c r="B26" s="459" t="s">
        <v>563</v>
      </c>
      <c r="C26" s="461"/>
      <c r="D26" s="460"/>
    </row>
  </sheetData>
  <mergeCells count="11">
    <mergeCell ref="C23:D23"/>
    <mergeCell ref="B26:D26"/>
    <mergeCell ref="C17:D17"/>
    <mergeCell ref="A5:D5"/>
    <mergeCell ref="A10:D10"/>
    <mergeCell ref="A18:D18"/>
    <mergeCell ref="A14:D14"/>
    <mergeCell ref="A13:B13"/>
    <mergeCell ref="C9:D9"/>
    <mergeCell ref="C12:D12"/>
    <mergeCell ref="C20:D2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18433" r:id="rId4">
          <objectPr defaultSize="0" r:id="rId5">
            <anchor moveWithCells="1">
              <from>
                <xdr:col>5</xdr:col>
                <xdr:colOff>390525</xdr:colOff>
                <xdr:row>20</xdr:row>
                <xdr:rowOff>85725</xdr:rowOff>
              </from>
              <to>
                <xdr:col>5</xdr:col>
                <xdr:colOff>1304925</xdr:colOff>
                <xdr:row>21</xdr:row>
                <xdr:rowOff>352425</xdr:rowOff>
              </to>
            </anchor>
          </objectPr>
        </oleObject>
      </mc:Choice>
      <mc:Fallback>
        <oleObject progId="Acrobat Document" dvAspect="DVASPECT_ICON" shapeId="18433" r:id="rId4"/>
      </mc:Fallback>
    </mc:AlternateContent>
  </oleObjec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A1:K47"/>
  <sheetViews>
    <sheetView workbookViewId="0">
      <selection activeCell="D23" sqref="D23:E23"/>
    </sheetView>
  </sheetViews>
  <sheetFormatPr defaultColWidth="9.42578125" defaultRowHeight="15" x14ac:dyDescent="0.2"/>
  <cols>
    <col min="1" max="1" width="9.42578125" style="2" customWidth="1"/>
    <col min="2" max="2" width="14.5703125" style="2" bestFit="1" customWidth="1"/>
    <col min="3" max="3" width="9.42578125" style="2"/>
    <col min="4" max="4" width="17.5703125" style="2" customWidth="1"/>
    <col min="5" max="5" width="9.42578125" style="2" customWidth="1"/>
    <col min="6" max="6" width="21.5703125" style="2" customWidth="1"/>
    <col min="7" max="7" width="10.42578125" style="2" customWidth="1"/>
    <col min="8" max="16384" width="9.42578125" style="2"/>
  </cols>
  <sheetData>
    <row r="1" spans="1:11" x14ac:dyDescent="0.2">
      <c r="A1" s="63" t="str">
        <f>+'Cover Page'!$B$29</f>
        <v>Annual Performance Report 2024</v>
      </c>
      <c r="B1" s="63"/>
      <c r="C1" s="63"/>
      <c r="D1" s="63"/>
      <c r="E1" s="63" t="str">
        <f>+'Cover Page'!$B$33</f>
        <v>Enfinium Ferrybridge 1 Limited</v>
      </c>
      <c r="F1" s="63"/>
      <c r="G1" s="63"/>
    </row>
    <row r="3" spans="1:11" ht="15.75" x14ac:dyDescent="0.25">
      <c r="A3" s="1" t="s">
        <v>233</v>
      </c>
      <c r="B3" s="63"/>
      <c r="C3" s="63"/>
      <c r="D3" s="63"/>
      <c r="E3" s="63"/>
      <c r="F3" s="63"/>
      <c r="G3" s="63"/>
    </row>
    <row r="4" spans="1:11" ht="15.75" x14ac:dyDescent="0.25">
      <c r="A4" s="1"/>
      <c r="B4" s="63"/>
      <c r="C4" s="63"/>
      <c r="D4" s="63"/>
      <c r="E4" s="63"/>
      <c r="F4" s="63"/>
      <c r="G4" s="63"/>
    </row>
    <row r="5" spans="1:11" s="3" customFormat="1" ht="21.75" customHeight="1" x14ac:dyDescent="0.2">
      <c r="A5" s="30" t="s">
        <v>234</v>
      </c>
      <c r="B5" s="31"/>
      <c r="C5" s="31"/>
      <c r="D5" s="31"/>
      <c r="E5" s="31"/>
      <c r="F5" s="31"/>
      <c r="G5" s="32"/>
    </row>
    <row r="6" spans="1:11" s="3" customFormat="1" ht="22.5" customHeight="1" x14ac:dyDescent="0.2">
      <c r="A6" s="455" t="s">
        <v>532</v>
      </c>
      <c r="B6" s="470"/>
      <c r="C6" s="470"/>
      <c r="D6" s="470"/>
      <c r="E6" s="470"/>
      <c r="F6" s="470"/>
      <c r="G6" s="471"/>
    </row>
    <row r="7" spans="1:11" s="3" customFormat="1" ht="15.75" customHeight="1" x14ac:dyDescent="0.2">
      <c r="A7" s="472"/>
      <c r="B7" s="473"/>
      <c r="C7" s="473"/>
      <c r="D7" s="473"/>
      <c r="E7" s="473"/>
      <c r="F7" s="473"/>
      <c r="G7" s="474"/>
    </row>
    <row r="8" spans="1:11" s="3" customFormat="1" ht="14.25" x14ac:dyDescent="0.2"/>
    <row r="9" spans="1:11" s="29" customFormat="1" ht="33.75" customHeight="1" x14ac:dyDescent="0.25">
      <c r="A9" s="447" t="s">
        <v>235</v>
      </c>
      <c r="B9" s="448"/>
      <c r="C9" s="448"/>
      <c r="D9" s="448"/>
      <c r="E9" s="448"/>
      <c r="F9" s="448"/>
      <c r="G9" s="449"/>
    </row>
    <row r="10" spans="1:11" ht="15.75" customHeight="1" x14ac:dyDescent="0.2">
      <c r="A10" s="451" t="s">
        <v>236</v>
      </c>
      <c r="B10" s="453"/>
      <c r="C10" s="451" t="s">
        <v>208</v>
      </c>
      <c r="D10" s="452"/>
      <c r="E10" s="452"/>
      <c r="F10" s="452"/>
      <c r="G10" s="452"/>
    </row>
    <row r="11" spans="1:11" ht="15.75" customHeight="1" x14ac:dyDescent="0.2">
      <c r="A11" s="279" t="s">
        <v>533</v>
      </c>
      <c r="B11" s="281"/>
      <c r="C11" s="279" t="s">
        <v>534</v>
      </c>
      <c r="D11" s="280"/>
      <c r="E11" s="280"/>
      <c r="F11" s="280"/>
      <c r="G11" s="281"/>
    </row>
    <row r="12" spans="1:11" ht="21.75" customHeight="1" x14ac:dyDescent="0.2">
      <c r="A12" s="285"/>
      <c r="B12" s="287"/>
      <c r="C12" s="285"/>
      <c r="D12" s="286"/>
      <c r="E12" s="286"/>
      <c r="F12" s="286"/>
      <c r="G12" s="287"/>
    </row>
    <row r="13" spans="1:11" ht="15.75" customHeight="1" x14ac:dyDescent="0.2">
      <c r="A13" s="450"/>
      <c r="B13" s="289"/>
      <c r="C13" s="450"/>
      <c r="D13" s="288"/>
      <c r="E13" s="288"/>
      <c r="F13" s="288"/>
      <c r="G13" s="289"/>
      <c r="H13" s="63"/>
      <c r="I13" s="63"/>
      <c r="J13" s="63"/>
      <c r="K13" s="63"/>
    </row>
    <row r="14" spans="1:11" ht="15.75" customHeight="1" x14ac:dyDescent="0.2">
      <c r="A14" s="293"/>
      <c r="B14" s="295"/>
      <c r="C14" s="293"/>
      <c r="D14" s="294"/>
      <c r="E14" s="294"/>
      <c r="F14" s="294"/>
      <c r="G14" s="295"/>
      <c r="H14" s="63"/>
      <c r="I14" s="63"/>
      <c r="J14" s="63"/>
      <c r="K14" s="63"/>
    </row>
    <row r="16" spans="1:11" x14ac:dyDescent="0.2">
      <c r="A16" s="65"/>
      <c r="B16" s="65"/>
      <c r="C16" s="65"/>
      <c r="D16" s="65"/>
      <c r="E16" s="65"/>
      <c r="F16" s="65"/>
      <c r="G16" s="65"/>
      <c r="H16" s="63"/>
      <c r="I16" s="63"/>
      <c r="J16" s="63"/>
      <c r="K16" s="63"/>
    </row>
    <row r="17" spans="1:11" s="38" customFormat="1" ht="16.5" customHeight="1" x14ac:dyDescent="0.2">
      <c r="A17" s="481" t="s">
        <v>237</v>
      </c>
      <c r="B17" s="482"/>
      <c r="C17" s="482"/>
      <c r="D17" s="482"/>
      <c r="E17" s="482"/>
      <c r="F17" s="482"/>
      <c r="G17" s="483"/>
    </row>
    <row r="18" spans="1:11" s="12" customFormat="1" ht="17.25" customHeight="1" x14ac:dyDescent="0.2">
      <c r="A18" s="496" t="s">
        <v>238</v>
      </c>
      <c r="B18" s="497"/>
      <c r="C18" s="477" t="s">
        <v>462</v>
      </c>
      <c r="D18" s="440" t="s">
        <v>240</v>
      </c>
      <c r="E18" s="480"/>
      <c r="F18" s="480"/>
      <c r="G18" s="479"/>
      <c r="H18" s="65"/>
      <c r="I18" s="65"/>
      <c r="J18" s="65"/>
      <c r="K18" s="65"/>
    </row>
    <row r="19" spans="1:11" s="12" customFormat="1" ht="17.25" customHeight="1" x14ac:dyDescent="0.2">
      <c r="A19" s="498"/>
      <c r="B19" s="499"/>
      <c r="C19" s="478"/>
      <c r="D19" s="440" t="s">
        <v>241</v>
      </c>
      <c r="E19" s="479"/>
      <c r="F19" s="440" t="s">
        <v>141</v>
      </c>
      <c r="G19" s="479"/>
      <c r="H19" s="65"/>
      <c r="I19" s="65"/>
      <c r="J19" s="65"/>
      <c r="K19" s="65"/>
    </row>
    <row r="20" spans="1:11" s="19" customFormat="1" ht="38.1" customHeight="1" x14ac:dyDescent="0.2">
      <c r="A20" s="382" t="s">
        <v>242</v>
      </c>
      <c r="B20" s="395"/>
      <c r="C20" s="188" t="s">
        <v>243</v>
      </c>
      <c r="D20" s="500">
        <f>(2.59+1.71+1.74+1.87)/4</f>
        <v>1.9775</v>
      </c>
      <c r="E20" s="501"/>
      <c r="F20" s="502"/>
      <c r="G20" s="503"/>
      <c r="H20" s="182"/>
      <c r="I20" s="182"/>
      <c r="J20" s="65"/>
      <c r="K20" s="65"/>
    </row>
    <row r="21" spans="1:11" s="19" customFormat="1" ht="38.1" customHeight="1" x14ac:dyDescent="0.2">
      <c r="A21" s="382" t="s">
        <v>244</v>
      </c>
      <c r="B21" s="395"/>
      <c r="C21" s="80" t="s">
        <v>245</v>
      </c>
      <c r="D21" s="475">
        <f>(0.7+0.6+0.6+0.7)/4</f>
        <v>0.64999999999999991</v>
      </c>
      <c r="E21" s="476"/>
      <c r="F21" s="502"/>
      <c r="G21" s="503"/>
      <c r="H21" s="182"/>
      <c r="I21" s="182"/>
      <c r="J21" s="65"/>
      <c r="K21" s="65"/>
    </row>
    <row r="22" spans="1:11" s="19" customFormat="1" ht="38.1" customHeight="1" x14ac:dyDescent="0.2">
      <c r="A22" s="382" t="s">
        <v>246</v>
      </c>
      <c r="B22" s="395"/>
      <c r="C22" s="80" t="s">
        <v>247</v>
      </c>
      <c r="D22" s="475">
        <v>24</v>
      </c>
      <c r="E22" s="476"/>
      <c r="F22" s="475">
        <v>4</v>
      </c>
      <c r="G22" s="476"/>
      <c r="H22" s="182"/>
      <c r="I22" s="182"/>
      <c r="J22" s="65"/>
      <c r="K22" s="65"/>
    </row>
    <row r="23" spans="1:11" s="19" customFormat="1" ht="38.1" customHeight="1" x14ac:dyDescent="0.25">
      <c r="A23" s="382" t="s">
        <v>248</v>
      </c>
      <c r="B23" s="395"/>
      <c r="C23" s="80" t="s">
        <v>247</v>
      </c>
      <c r="D23" s="475">
        <v>0</v>
      </c>
      <c r="E23" s="476"/>
      <c r="F23" s="502"/>
      <c r="G23" s="503"/>
    </row>
    <row r="24" spans="1:11" s="19" customFormat="1" ht="38.1" customHeight="1" x14ac:dyDescent="0.25">
      <c r="A24" s="504" t="s">
        <v>467</v>
      </c>
      <c r="B24" s="504"/>
      <c r="C24" s="504"/>
      <c r="D24" s="504"/>
      <c r="E24" s="504"/>
      <c r="F24" s="504"/>
      <c r="G24" s="504"/>
    </row>
    <row r="26" spans="1:11" ht="15.6" customHeight="1" x14ac:dyDescent="0.2">
      <c r="A26" s="493" t="s">
        <v>249</v>
      </c>
      <c r="B26" s="494"/>
      <c r="C26" s="494"/>
      <c r="D26" s="494"/>
      <c r="E26" s="494"/>
      <c r="F26" s="494"/>
      <c r="G26" s="495"/>
    </row>
    <row r="27" spans="1:11" x14ac:dyDescent="0.2">
      <c r="A27" s="484"/>
      <c r="B27" s="485"/>
      <c r="C27" s="485"/>
      <c r="D27" s="485"/>
      <c r="E27" s="485"/>
      <c r="F27" s="485"/>
      <c r="G27" s="486"/>
    </row>
    <row r="28" spans="1:11" x14ac:dyDescent="0.2">
      <c r="A28" s="487"/>
      <c r="B28" s="488"/>
      <c r="C28" s="488"/>
      <c r="D28" s="488"/>
      <c r="E28" s="488"/>
      <c r="F28" s="488"/>
      <c r="G28" s="489"/>
    </row>
    <row r="29" spans="1:11" x14ac:dyDescent="0.2">
      <c r="A29" s="487"/>
      <c r="B29" s="488"/>
      <c r="C29" s="488"/>
      <c r="D29" s="488"/>
      <c r="E29" s="488"/>
      <c r="F29" s="488"/>
      <c r="G29" s="489"/>
    </row>
    <row r="30" spans="1:11" x14ac:dyDescent="0.2">
      <c r="A30" s="487"/>
      <c r="B30" s="488"/>
      <c r="C30" s="488"/>
      <c r="D30" s="488"/>
      <c r="E30" s="488"/>
      <c r="F30" s="488"/>
      <c r="G30" s="489"/>
    </row>
    <row r="31" spans="1:11" x14ac:dyDescent="0.2">
      <c r="A31" s="487"/>
      <c r="B31" s="488"/>
      <c r="C31" s="488"/>
      <c r="D31" s="488"/>
      <c r="E31" s="488"/>
      <c r="F31" s="488"/>
      <c r="G31" s="489"/>
    </row>
    <row r="32" spans="1:11" x14ac:dyDescent="0.2">
      <c r="A32" s="490"/>
      <c r="B32" s="491"/>
      <c r="C32" s="491"/>
      <c r="D32" s="491"/>
      <c r="E32" s="491"/>
      <c r="F32" s="491"/>
      <c r="G32" s="492"/>
    </row>
    <row r="47" spans="6:6" x14ac:dyDescent="0.2">
      <c r="F47" s="3"/>
    </row>
  </sheetData>
  <mergeCells count="29">
    <mergeCell ref="A27:G32"/>
    <mergeCell ref="D23:E23"/>
    <mergeCell ref="A26:G26"/>
    <mergeCell ref="A18:B19"/>
    <mergeCell ref="A20:B20"/>
    <mergeCell ref="A21:B21"/>
    <mergeCell ref="A22:B22"/>
    <mergeCell ref="A23:B23"/>
    <mergeCell ref="D20:E20"/>
    <mergeCell ref="D21:E21"/>
    <mergeCell ref="F20:G20"/>
    <mergeCell ref="F21:G21"/>
    <mergeCell ref="F22:G22"/>
    <mergeCell ref="F23:G23"/>
    <mergeCell ref="A24:G24"/>
    <mergeCell ref="A6:G7"/>
    <mergeCell ref="A11:B12"/>
    <mergeCell ref="C11:G12"/>
    <mergeCell ref="D22:E22"/>
    <mergeCell ref="C18:C19"/>
    <mergeCell ref="D19:E19"/>
    <mergeCell ref="F19:G19"/>
    <mergeCell ref="D18:G18"/>
    <mergeCell ref="A17:G17"/>
    <mergeCell ref="A13:B14"/>
    <mergeCell ref="C13:G14"/>
    <mergeCell ref="A9:G9"/>
    <mergeCell ref="A10:B10"/>
    <mergeCell ref="C10:G10"/>
  </mergeCells>
  <pageMargins left="0.7" right="0.7" top="0.75" bottom="0.75" header="0.3" footer="0.3"/>
  <pageSetup paperSize="9" scale="87" orientation="portrait" r:id="rId1"/>
  <headerFooter scaleWithDoc="0">
    <oddFooter>&amp;C&amp;"Arial,Regular"Page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50"/>
  </sheetPr>
  <dimension ref="A1:M62"/>
  <sheetViews>
    <sheetView workbookViewId="0">
      <selection activeCell="M23" sqref="M23"/>
    </sheetView>
  </sheetViews>
  <sheetFormatPr defaultColWidth="9.42578125" defaultRowHeight="15" x14ac:dyDescent="0.2"/>
  <cols>
    <col min="1" max="1" width="9.42578125" style="2" customWidth="1"/>
    <col min="2" max="2" width="14.5703125" style="2" bestFit="1" customWidth="1"/>
    <col min="3" max="8" width="9.42578125" style="2"/>
    <col min="9" max="9" width="11.5703125" style="2" customWidth="1"/>
    <col min="10" max="16384" width="9.42578125" style="2"/>
  </cols>
  <sheetData>
    <row r="1" spans="1:13" x14ac:dyDescent="0.2">
      <c r="A1" s="63" t="str">
        <f>+'Cover Page'!$B$29</f>
        <v>Annual Performance Report 2024</v>
      </c>
      <c r="B1" s="63"/>
      <c r="C1" s="63"/>
      <c r="D1" s="63"/>
      <c r="E1" s="63" t="str">
        <f>+'Cover Page'!$B$33</f>
        <v>Enfinium Ferrybridge 1 Limited</v>
      </c>
      <c r="F1" s="63"/>
      <c r="G1" s="63"/>
      <c r="H1" s="63"/>
      <c r="I1" s="63"/>
    </row>
    <row r="3" spans="1:13" ht="15.75" x14ac:dyDescent="0.25">
      <c r="A3" s="1" t="s">
        <v>29</v>
      </c>
      <c r="B3" s="63"/>
      <c r="C3" s="63"/>
      <c r="D3" s="63"/>
      <c r="E3" s="63"/>
      <c r="F3" s="63"/>
      <c r="G3" s="63"/>
      <c r="H3" s="63"/>
      <c r="I3" s="63"/>
    </row>
    <row r="4" spans="1:13" ht="15.75" x14ac:dyDescent="0.25">
      <c r="A4" s="1"/>
      <c r="B4" s="63"/>
      <c r="C4" s="63"/>
      <c r="D4" s="63"/>
      <c r="E4" s="63"/>
      <c r="F4" s="63"/>
      <c r="G4" s="63"/>
      <c r="H4" s="63"/>
      <c r="I4" s="63"/>
    </row>
    <row r="5" spans="1:13" s="3" customFormat="1" ht="21.75" customHeight="1" x14ac:dyDescent="0.2">
      <c r="A5" s="30" t="s">
        <v>234</v>
      </c>
      <c r="B5" s="31"/>
      <c r="C5" s="31"/>
      <c r="D5" s="31"/>
      <c r="E5" s="31"/>
      <c r="F5" s="31"/>
      <c r="G5" s="31"/>
      <c r="H5" s="31"/>
      <c r="I5" s="32"/>
    </row>
    <row r="6" spans="1:13" s="3" customFormat="1" ht="15.75" customHeight="1" x14ac:dyDescent="0.2">
      <c r="A6" s="279" t="s">
        <v>535</v>
      </c>
      <c r="B6" s="280"/>
      <c r="C6" s="280"/>
      <c r="D6" s="280"/>
      <c r="E6" s="280"/>
      <c r="F6" s="280"/>
      <c r="G6" s="280"/>
      <c r="H6" s="280"/>
      <c r="I6" s="281"/>
    </row>
    <row r="7" spans="1:13" s="3" customFormat="1" ht="39.75" customHeight="1" x14ac:dyDescent="0.2">
      <c r="A7" s="285"/>
      <c r="B7" s="286"/>
      <c r="C7" s="286"/>
      <c r="D7" s="286"/>
      <c r="E7" s="286"/>
      <c r="F7" s="286"/>
      <c r="G7" s="286"/>
      <c r="H7" s="286"/>
      <c r="I7" s="287"/>
    </row>
    <row r="8" spans="1:13" s="3" customFormat="1" ht="14.25" x14ac:dyDescent="0.2"/>
    <row r="9" spans="1:13" s="29" customFormat="1" ht="33.75" customHeight="1" x14ac:dyDescent="0.25">
      <c r="A9" s="447" t="s">
        <v>235</v>
      </c>
      <c r="B9" s="448"/>
      <c r="C9" s="448"/>
      <c r="D9" s="448"/>
      <c r="E9" s="448"/>
      <c r="F9" s="448"/>
      <c r="G9" s="448"/>
      <c r="H9" s="448"/>
      <c r="I9" s="449"/>
    </row>
    <row r="10" spans="1:13" ht="15.75" customHeight="1" x14ac:dyDescent="0.2">
      <c r="A10" s="451" t="s">
        <v>236</v>
      </c>
      <c r="B10" s="453"/>
      <c r="C10" s="451" t="s">
        <v>208</v>
      </c>
      <c r="D10" s="452"/>
      <c r="E10" s="452"/>
      <c r="F10" s="452"/>
      <c r="G10" s="452"/>
      <c r="H10" s="452"/>
      <c r="I10" s="452"/>
    </row>
    <row r="11" spans="1:13" ht="15.75" customHeight="1" x14ac:dyDescent="0.2">
      <c r="A11" s="279" t="s">
        <v>369</v>
      </c>
      <c r="B11" s="281"/>
      <c r="C11" s="450"/>
      <c r="D11" s="288"/>
      <c r="E11" s="288"/>
      <c r="F11" s="288"/>
      <c r="G11" s="288"/>
      <c r="H11" s="288"/>
      <c r="I11" s="289"/>
    </row>
    <row r="12" spans="1:13" ht="15.75" customHeight="1" x14ac:dyDescent="0.2">
      <c r="A12" s="285"/>
      <c r="B12" s="287"/>
      <c r="C12" s="293"/>
      <c r="D12" s="294"/>
      <c r="E12" s="294"/>
      <c r="F12" s="294"/>
      <c r="G12" s="294"/>
      <c r="H12" s="294"/>
      <c r="I12" s="295"/>
    </row>
    <row r="13" spans="1:13" ht="15.75" customHeight="1" x14ac:dyDescent="0.2">
      <c r="A13" s="450"/>
      <c r="B13" s="289"/>
      <c r="C13" s="450"/>
      <c r="D13" s="288"/>
      <c r="E13" s="288"/>
      <c r="F13" s="288"/>
      <c r="G13" s="288"/>
      <c r="H13" s="288"/>
      <c r="I13" s="289"/>
    </row>
    <row r="14" spans="1:13" ht="15.75" customHeight="1" x14ac:dyDescent="0.2">
      <c r="A14" s="293"/>
      <c r="B14" s="295"/>
      <c r="C14" s="293"/>
      <c r="D14" s="294"/>
      <c r="E14" s="294"/>
      <c r="F14" s="294"/>
      <c r="G14" s="294"/>
      <c r="H14" s="294"/>
      <c r="I14" s="295"/>
    </row>
    <row r="15" spans="1:13" ht="15.75" customHeight="1" x14ac:dyDescent="0.2">
      <c r="A15" s="450"/>
      <c r="B15" s="289"/>
      <c r="C15" s="450"/>
      <c r="D15" s="288"/>
      <c r="E15" s="288"/>
      <c r="F15" s="288"/>
      <c r="G15" s="288"/>
      <c r="H15" s="288"/>
      <c r="I15" s="289"/>
      <c r="M15" s="63"/>
    </row>
    <row r="16" spans="1:13" ht="15.75" customHeight="1" x14ac:dyDescent="0.2">
      <c r="A16" s="293"/>
      <c r="B16" s="295"/>
      <c r="C16" s="293"/>
      <c r="D16" s="294"/>
      <c r="E16" s="294"/>
      <c r="F16" s="294"/>
      <c r="G16" s="294"/>
      <c r="H16" s="294"/>
      <c r="I16" s="295"/>
    </row>
    <row r="18" spans="1:9" ht="22.5" customHeight="1" x14ac:dyDescent="0.2">
      <c r="A18" s="464" t="s">
        <v>250</v>
      </c>
      <c r="B18" s="465"/>
      <c r="C18" s="465"/>
      <c r="D18" s="465"/>
      <c r="E18" s="465"/>
      <c r="F18" s="465"/>
      <c r="G18" s="465"/>
      <c r="H18" s="465"/>
      <c r="I18" s="465"/>
    </row>
    <row r="19" spans="1:9" ht="19.5" customHeight="1" x14ac:dyDescent="0.2">
      <c r="A19" s="505" t="s">
        <v>160</v>
      </c>
      <c r="B19" s="506"/>
      <c r="C19" s="507"/>
      <c r="D19" s="508" t="s">
        <v>251</v>
      </c>
      <c r="E19" s="509"/>
      <c r="F19" s="36" t="s">
        <v>239</v>
      </c>
      <c r="G19" s="36" t="s">
        <v>252</v>
      </c>
      <c r="H19" s="36" t="s">
        <v>253</v>
      </c>
      <c r="I19" s="36" t="s">
        <v>254</v>
      </c>
    </row>
    <row r="20" spans="1:9" x14ac:dyDescent="0.2">
      <c r="A20" s="510" t="s">
        <v>536</v>
      </c>
      <c r="B20" s="511"/>
      <c r="C20" s="512"/>
      <c r="D20" s="513" t="s">
        <v>493</v>
      </c>
      <c r="E20" s="514"/>
      <c r="F20" s="186" t="s">
        <v>369</v>
      </c>
      <c r="G20" s="186" t="s">
        <v>369</v>
      </c>
      <c r="H20" s="186" t="s">
        <v>369</v>
      </c>
      <c r="I20" s="186" t="s">
        <v>493</v>
      </c>
    </row>
    <row r="21" spans="1:9" x14ac:dyDescent="0.2">
      <c r="A21" s="515"/>
      <c r="B21" s="516"/>
      <c r="C21" s="517"/>
      <c r="D21" s="513"/>
      <c r="E21" s="514"/>
      <c r="F21" s="186"/>
      <c r="G21" s="186"/>
      <c r="H21" s="186"/>
      <c r="I21" s="186"/>
    </row>
    <row r="22" spans="1:9" x14ac:dyDescent="0.2">
      <c r="A22" s="515"/>
      <c r="B22" s="516"/>
      <c r="C22" s="517"/>
      <c r="D22" s="513"/>
      <c r="E22" s="514"/>
      <c r="F22" s="186"/>
      <c r="G22" s="186"/>
      <c r="H22" s="186"/>
      <c r="I22" s="186"/>
    </row>
    <row r="23" spans="1:9" x14ac:dyDescent="0.2">
      <c r="A23" s="515"/>
      <c r="B23" s="516"/>
      <c r="C23" s="517"/>
      <c r="D23" s="513"/>
      <c r="E23" s="514"/>
      <c r="F23" s="186"/>
      <c r="G23" s="186"/>
      <c r="H23" s="186"/>
      <c r="I23" s="186"/>
    </row>
    <row r="24" spans="1:9" x14ac:dyDescent="0.2">
      <c r="A24" s="515"/>
      <c r="B24" s="516"/>
      <c r="C24" s="517"/>
      <c r="D24" s="513"/>
      <c r="E24" s="514"/>
      <c r="F24" s="186"/>
      <c r="G24" s="186"/>
      <c r="H24" s="186"/>
      <c r="I24" s="186"/>
    </row>
    <row r="25" spans="1:9" x14ac:dyDescent="0.2">
      <c r="A25" s="515"/>
      <c r="B25" s="516"/>
      <c r="C25" s="517"/>
      <c r="D25" s="513"/>
      <c r="E25" s="514"/>
      <c r="F25" s="186"/>
      <c r="G25" s="186"/>
      <c r="H25" s="186"/>
      <c r="I25" s="186"/>
    </row>
    <row r="26" spans="1:9" x14ac:dyDescent="0.2">
      <c r="A26" s="518"/>
      <c r="B26" s="518"/>
      <c r="C26" s="518"/>
      <c r="D26" s="513"/>
      <c r="E26" s="514"/>
      <c r="F26" s="186"/>
      <c r="G26" s="186"/>
      <c r="H26" s="186"/>
      <c r="I26" s="186"/>
    </row>
    <row r="27" spans="1:9" x14ac:dyDescent="0.2">
      <c r="A27" s="65"/>
      <c r="B27" s="65"/>
      <c r="C27" s="65"/>
      <c r="D27" s="65"/>
      <c r="E27" s="65"/>
      <c r="F27" s="65"/>
      <c r="G27" s="65"/>
      <c r="H27" s="65"/>
      <c r="I27" s="65"/>
    </row>
    <row r="28" spans="1:9" x14ac:dyDescent="0.2">
      <c r="A28" s="65"/>
      <c r="B28" s="65"/>
      <c r="C28" s="65"/>
      <c r="D28" s="65"/>
      <c r="E28" s="65"/>
      <c r="F28" s="65"/>
      <c r="G28" s="65"/>
      <c r="H28" s="65"/>
      <c r="I28" s="65"/>
    </row>
    <row r="29" spans="1:9" x14ac:dyDescent="0.2">
      <c r="A29" s="65"/>
      <c r="B29" s="65"/>
      <c r="C29" s="65"/>
      <c r="D29" s="65"/>
      <c r="E29" s="65"/>
      <c r="F29" s="65"/>
      <c r="G29" s="65"/>
      <c r="H29" s="65"/>
      <c r="I29" s="65"/>
    </row>
    <row r="62" spans="5:5" x14ac:dyDescent="0.2">
      <c r="E62" s="3"/>
    </row>
  </sheetData>
  <mergeCells count="27">
    <mergeCell ref="A26:C26"/>
    <mergeCell ref="D26:E26"/>
    <mergeCell ref="A23:C23"/>
    <mergeCell ref="D23:E23"/>
    <mergeCell ref="A24:C24"/>
    <mergeCell ref="D24:E24"/>
    <mergeCell ref="A25:C25"/>
    <mergeCell ref="D25:E25"/>
    <mergeCell ref="A20:C20"/>
    <mergeCell ref="D20:E20"/>
    <mergeCell ref="A21:C21"/>
    <mergeCell ref="D21:E21"/>
    <mergeCell ref="A22:C22"/>
    <mergeCell ref="D22:E22"/>
    <mergeCell ref="A19:C19"/>
    <mergeCell ref="D19:E19"/>
    <mergeCell ref="A11:B12"/>
    <mergeCell ref="C11:I12"/>
    <mergeCell ref="A13:B14"/>
    <mergeCell ref="C13:I14"/>
    <mergeCell ref="A15:B16"/>
    <mergeCell ref="C15:I16"/>
    <mergeCell ref="A6:I7"/>
    <mergeCell ref="A9:I9"/>
    <mergeCell ref="A10:B10"/>
    <mergeCell ref="C10:I10"/>
    <mergeCell ref="A18:I18"/>
  </mergeCells>
  <pageMargins left="0.7" right="0.7" top="0.75" bottom="0.75" header="0.3" footer="0.3"/>
  <pageSetup paperSize="9" scale="87" orientation="portrait" r:id="rId1"/>
  <headerFooter scaleWithDoc="0">
    <oddFooter>&amp;C&amp;"Arial,Regular"Page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sheetPr>
  <dimension ref="A1:M64"/>
  <sheetViews>
    <sheetView workbookViewId="0">
      <selection activeCell="A6" sqref="A6:G7"/>
    </sheetView>
  </sheetViews>
  <sheetFormatPr defaultColWidth="9.42578125" defaultRowHeight="15" x14ac:dyDescent="0.2"/>
  <cols>
    <col min="1" max="1" width="9.42578125" style="2" customWidth="1"/>
    <col min="2" max="2" width="14.5703125" style="2" bestFit="1" customWidth="1"/>
    <col min="3" max="7" width="9.42578125" style="2"/>
    <col min="8" max="8" width="24.42578125" style="2" customWidth="1"/>
    <col min="9" max="9" width="35.42578125" style="2" customWidth="1"/>
    <col min="10" max="10" width="15.85546875" style="2" customWidth="1"/>
    <col min="11" max="16384" width="9.42578125" style="2"/>
  </cols>
  <sheetData>
    <row r="1" spans="1:13" x14ac:dyDescent="0.2">
      <c r="A1" s="63" t="str">
        <f>+'Cover Page'!$B$29</f>
        <v>Annual Performance Report 2024</v>
      </c>
      <c r="B1" s="63"/>
      <c r="C1" s="63"/>
      <c r="D1" s="63"/>
      <c r="E1" s="63" t="str">
        <f>+'Cover Page'!$B$33</f>
        <v>Enfinium Ferrybridge 1 Limited</v>
      </c>
      <c r="F1" s="63"/>
      <c r="G1" s="63"/>
      <c r="H1" s="63"/>
      <c r="I1" s="63"/>
      <c r="J1" s="63"/>
      <c r="K1" s="63"/>
    </row>
    <row r="2" spans="1:13" ht="7.5" customHeight="1" x14ac:dyDescent="0.2">
      <c r="A2" s="63"/>
      <c r="B2" s="63"/>
      <c r="C2" s="63"/>
      <c r="D2" s="63"/>
      <c r="E2" s="63"/>
      <c r="F2" s="63"/>
      <c r="G2" s="63"/>
      <c r="H2" s="63"/>
      <c r="I2" s="63"/>
      <c r="J2" s="63"/>
      <c r="K2" s="63"/>
    </row>
    <row r="3" spans="1:13" ht="15.75" x14ac:dyDescent="0.25">
      <c r="A3" s="1" t="s">
        <v>30</v>
      </c>
      <c r="B3" s="63"/>
      <c r="C3" s="63"/>
      <c r="D3" s="63"/>
      <c r="E3" s="63"/>
      <c r="F3" s="63"/>
      <c r="G3" s="63"/>
      <c r="H3" s="63"/>
      <c r="I3" s="63"/>
      <c r="J3" s="63"/>
      <c r="K3" s="63"/>
    </row>
    <row r="4" spans="1:13" ht="9.75" customHeight="1" x14ac:dyDescent="0.25">
      <c r="A4" s="1"/>
      <c r="B4" s="63"/>
      <c r="C4" s="63"/>
      <c r="D4" s="63"/>
      <c r="E4" s="63"/>
      <c r="F4" s="63"/>
      <c r="G4" s="63"/>
      <c r="H4" s="63"/>
      <c r="I4" s="63"/>
      <c r="J4" s="63"/>
      <c r="K4" s="63"/>
    </row>
    <row r="5" spans="1:13" s="3" customFormat="1" ht="21.75" customHeight="1" x14ac:dyDescent="0.2">
      <c r="A5" s="30" t="s">
        <v>255</v>
      </c>
      <c r="B5" s="31"/>
      <c r="C5" s="31"/>
      <c r="D5" s="31"/>
      <c r="E5" s="31"/>
      <c r="F5" s="31"/>
      <c r="G5" s="32"/>
      <c r="H5" s="60" t="s">
        <v>3</v>
      </c>
    </row>
    <row r="6" spans="1:13" s="3" customFormat="1" ht="15.75" customHeight="1" x14ac:dyDescent="0.2">
      <c r="A6" s="279" t="s">
        <v>537</v>
      </c>
      <c r="B6" s="280"/>
      <c r="C6" s="280"/>
      <c r="D6" s="280"/>
      <c r="E6" s="280"/>
      <c r="F6" s="280"/>
      <c r="G6" s="281"/>
      <c r="H6" s="519" t="s">
        <v>256</v>
      </c>
      <c r="I6" s="519"/>
      <c r="J6" s="519"/>
      <c r="K6" s="519"/>
    </row>
    <row r="7" spans="1:13" s="3" customFormat="1" ht="42.75" customHeight="1" x14ac:dyDescent="0.2">
      <c r="A7" s="285"/>
      <c r="B7" s="286"/>
      <c r="C7" s="286"/>
      <c r="D7" s="286"/>
      <c r="E7" s="286"/>
      <c r="F7" s="286"/>
      <c r="G7" s="287"/>
      <c r="H7" s="519"/>
      <c r="I7" s="519"/>
      <c r="J7" s="519"/>
      <c r="K7" s="519"/>
    </row>
    <row r="8" spans="1:13" s="3" customFormat="1" ht="14.1" customHeight="1" x14ac:dyDescent="0.2">
      <c r="H8" s="519"/>
      <c r="I8" s="519"/>
      <c r="J8" s="519"/>
      <c r="K8" s="519"/>
    </row>
    <row r="9" spans="1:13" s="38" customFormat="1" ht="27" customHeight="1" x14ac:dyDescent="0.2">
      <c r="A9" s="520" t="s">
        <v>371</v>
      </c>
      <c r="B9" s="520"/>
      <c r="C9" s="520"/>
      <c r="D9" s="520"/>
      <c r="E9" s="520"/>
      <c r="F9" s="520"/>
      <c r="G9" s="520"/>
      <c r="H9" s="519"/>
      <c r="I9" s="519"/>
      <c r="J9" s="519"/>
      <c r="K9" s="519"/>
    </row>
    <row r="10" spans="1:13" s="38" customFormat="1" ht="16.5" customHeight="1" x14ac:dyDescent="0.2">
      <c r="A10" s="521" t="s">
        <v>187</v>
      </c>
      <c r="B10" s="522"/>
      <c r="C10" s="477" t="s">
        <v>257</v>
      </c>
      <c r="D10" s="527" t="s">
        <v>266</v>
      </c>
      <c r="E10" s="528"/>
      <c r="F10" s="525" t="s">
        <v>254</v>
      </c>
      <c r="G10" s="526"/>
      <c r="H10" s="519" t="s">
        <v>258</v>
      </c>
      <c r="I10" s="519"/>
      <c r="J10" s="519"/>
      <c r="K10" s="519"/>
    </row>
    <row r="11" spans="1:13" s="12" customFormat="1" ht="17.25" customHeight="1" x14ac:dyDescent="0.2">
      <c r="A11" s="523"/>
      <c r="B11" s="524"/>
      <c r="C11" s="531"/>
      <c r="D11" s="529"/>
      <c r="E11" s="530"/>
      <c r="F11" s="28" t="s">
        <v>162</v>
      </c>
      <c r="G11" s="28" t="s">
        <v>163</v>
      </c>
      <c r="H11" s="519"/>
      <c r="I11" s="519"/>
      <c r="J11" s="519"/>
      <c r="K11" s="519"/>
      <c r="L11" s="245"/>
      <c r="M11" s="245"/>
    </row>
    <row r="12" spans="1:13" s="12" customFormat="1" ht="23.25" customHeight="1" x14ac:dyDescent="0.2">
      <c r="A12" s="376" t="s">
        <v>197</v>
      </c>
      <c r="B12" s="376"/>
      <c r="C12" s="125" t="s">
        <v>259</v>
      </c>
      <c r="D12" s="416" t="s">
        <v>270</v>
      </c>
      <c r="E12" s="416"/>
      <c r="F12" s="186">
        <v>5.8499999999999996E-2</v>
      </c>
      <c r="G12" s="186">
        <v>5.8499999999999996E-2</v>
      </c>
      <c r="H12" s="519"/>
      <c r="I12" s="519"/>
      <c r="J12" s="519"/>
      <c r="K12" s="519"/>
      <c r="L12" s="245"/>
      <c r="M12" s="245"/>
    </row>
    <row r="13" spans="1:13" s="12" customFormat="1" ht="23.25" customHeight="1" x14ac:dyDescent="0.2">
      <c r="A13" s="376" t="s">
        <v>376</v>
      </c>
      <c r="B13" s="376"/>
      <c r="C13" s="125" t="s">
        <v>260</v>
      </c>
      <c r="D13" s="416" t="s">
        <v>272</v>
      </c>
      <c r="E13" s="416"/>
      <c r="F13" s="186">
        <v>2.65E-3</v>
      </c>
      <c r="G13" s="186">
        <v>1E-3</v>
      </c>
      <c r="H13" s="65"/>
      <c r="I13" s="65"/>
      <c r="J13" s="65"/>
      <c r="K13" s="65"/>
      <c r="L13" s="245"/>
      <c r="M13" s="245"/>
    </row>
    <row r="14" spans="1:13" s="12" customFormat="1" ht="23.25" customHeight="1" x14ac:dyDescent="0.2">
      <c r="A14" s="376" t="s">
        <v>261</v>
      </c>
      <c r="B14" s="376"/>
      <c r="C14" s="125" t="s">
        <v>260</v>
      </c>
      <c r="D14" s="416" t="s">
        <v>272</v>
      </c>
      <c r="E14" s="416"/>
      <c r="F14" s="186">
        <v>3.0500000000000002E-3</v>
      </c>
      <c r="G14" s="186">
        <v>1.3500000000000001E-3</v>
      </c>
      <c r="H14" s="532"/>
      <c r="I14" s="533"/>
      <c r="J14" s="533"/>
      <c r="K14" s="65"/>
      <c r="L14" s="245"/>
      <c r="M14" s="245"/>
    </row>
    <row r="15" spans="1:13" s="12" customFormat="1" ht="23.25" customHeight="1" x14ac:dyDescent="0.2">
      <c r="A15" s="376" t="s">
        <v>262</v>
      </c>
      <c r="B15" s="376"/>
      <c r="C15" s="125" t="s">
        <v>260</v>
      </c>
      <c r="D15" s="416" t="s">
        <v>275</v>
      </c>
      <c r="E15" s="416"/>
      <c r="F15" s="186">
        <v>6.0999999999999999E-2</v>
      </c>
      <c r="G15" s="186">
        <v>2.1499999999999998E-2</v>
      </c>
      <c r="H15" s="534"/>
      <c r="I15" s="535"/>
      <c r="J15" s="535"/>
      <c r="K15" s="65"/>
      <c r="L15" s="245"/>
      <c r="M15" s="245"/>
    </row>
    <row r="16" spans="1:13" s="12" customFormat="1" ht="23.25" customHeight="1" x14ac:dyDescent="0.2">
      <c r="A16" s="376" t="s">
        <v>263</v>
      </c>
      <c r="B16" s="376"/>
      <c r="C16" s="125" t="s">
        <v>264</v>
      </c>
      <c r="D16" s="416" t="s">
        <v>277</v>
      </c>
      <c r="E16" s="416"/>
      <c r="F16" s="186">
        <v>1.6050000000000002E-2</v>
      </c>
      <c r="G16" s="186">
        <v>1.7000000000000001E-2</v>
      </c>
      <c r="H16" s="529"/>
      <c r="I16" s="536"/>
      <c r="J16" s="536"/>
      <c r="K16" s="65"/>
      <c r="L16" s="245"/>
      <c r="M16" s="245"/>
    </row>
    <row r="17" spans="1:13" s="12" customFormat="1" ht="23.25" customHeight="1" x14ac:dyDescent="0.2">
      <c r="A17" s="376" t="s">
        <v>267</v>
      </c>
      <c r="B17" s="376"/>
      <c r="C17" s="125" t="s">
        <v>264</v>
      </c>
      <c r="D17" s="416" t="s">
        <v>268</v>
      </c>
      <c r="E17" s="416"/>
      <c r="F17" s="186">
        <v>3.3500000000000001E-3</v>
      </c>
      <c r="G17" s="186">
        <v>1.0699999999999999E-2</v>
      </c>
      <c r="H17" s="529"/>
      <c r="I17" s="536"/>
      <c r="J17" s="536"/>
      <c r="L17" s="245"/>
      <c r="M17" s="245"/>
    </row>
    <row r="18" spans="1:13" s="12" customFormat="1" ht="25.35" customHeight="1" x14ac:dyDescent="0.2">
      <c r="A18" s="376" t="s">
        <v>269</v>
      </c>
      <c r="B18" s="376"/>
      <c r="C18" s="125" t="s">
        <v>264</v>
      </c>
      <c r="D18" s="416" t="s">
        <v>268</v>
      </c>
      <c r="E18" s="416"/>
      <c r="F18" s="186">
        <v>1.65E-4</v>
      </c>
      <c r="G18" s="186">
        <v>1.0300000000000001E-4</v>
      </c>
      <c r="H18" s="196"/>
      <c r="I18" s="75"/>
      <c r="J18" s="197"/>
      <c r="L18" s="245"/>
      <c r="M18" s="245"/>
    </row>
    <row r="19" spans="1:13" s="12" customFormat="1" ht="27.6" customHeight="1" x14ac:dyDescent="0.2">
      <c r="A19" s="376" t="s">
        <v>271</v>
      </c>
      <c r="B19" s="376"/>
      <c r="C19" s="125" t="s">
        <v>264</v>
      </c>
      <c r="D19" s="416" t="s">
        <v>268</v>
      </c>
      <c r="E19" s="416"/>
      <c r="F19" s="186">
        <v>7.7999999999999996E-3</v>
      </c>
      <c r="G19" s="186">
        <v>5.2499999999999995E-3</v>
      </c>
      <c r="H19" s="196"/>
      <c r="I19" s="75"/>
      <c r="J19" s="197"/>
      <c r="L19" s="245"/>
      <c r="M19" s="245"/>
    </row>
    <row r="20" spans="1:13" s="12" customFormat="1" ht="26.45" customHeight="1" x14ac:dyDescent="0.2">
      <c r="A20" s="376" t="s">
        <v>273</v>
      </c>
      <c r="B20" s="376"/>
      <c r="C20" s="125" t="s">
        <v>264</v>
      </c>
      <c r="D20" s="416" t="s">
        <v>268</v>
      </c>
      <c r="E20" s="416"/>
      <c r="F20" s="186">
        <v>1.525E-2</v>
      </c>
      <c r="G20" s="186">
        <v>1.55E-2</v>
      </c>
      <c r="H20" s="196"/>
      <c r="I20" s="75"/>
      <c r="J20" s="197"/>
      <c r="L20" s="245"/>
      <c r="M20" s="245"/>
    </row>
    <row r="21" spans="1:13" s="12" customFormat="1" ht="26.1" customHeight="1" x14ac:dyDescent="0.2">
      <c r="A21" s="376" t="s">
        <v>274</v>
      </c>
      <c r="B21" s="376"/>
      <c r="C21" s="125" t="s">
        <v>264</v>
      </c>
      <c r="D21" s="416" t="s">
        <v>268</v>
      </c>
      <c r="E21" s="416"/>
      <c r="F21" s="186">
        <v>1.7000000000000001E-2</v>
      </c>
      <c r="G21" s="186">
        <v>9.7999999999999997E-3</v>
      </c>
      <c r="H21" s="196"/>
      <c r="I21" s="75"/>
      <c r="J21" s="197"/>
      <c r="L21" s="245"/>
      <c r="M21" s="245"/>
    </row>
    <row r="22" spans="1:13" s="12" customFormat="1" ht="23.25" customHeight="1" x14ac:dyDescent="0.2">
      <c r="A22" s="376" t="s">
        <v>276</v>
      </c>
      <c r="B22" s="376"/>
      <c r="C22" s="125" t="s">
        <v>264</v>
      </c>
      <c r="D22" s="416" t="s">
        <v>268</v>
      </c>
      <c r="E22" s="416"/>
      <c r="F22" s="186">
        <v>3.1E-2</v>
      </c>
      <c r="G22" s="186">
        <v>2.75E-2</v>
      </c>
      <c r="H22" s="196"/>
      <c r="I22" s="75"/>
      <c r="J22" s="197"/>
    </row>
    <row r="23" spans="1:13" s="12" customFormat="1" ht="23.25" customHeight="1" x14ac:dyDescent="0.2">
      <c r="A23" s="376" t="s">
        <v>278</v>
      </c>
      <c r="B23" s="376"/>
      <c r="C23" s="125" t="s">
        <v>264</v>
      </c>
      <c r="D23" s="416" t="s">
        <v>279</v>
      </c>
      <c r="E23" s="416"/>
      <c r="F23" s="186">
        <v>1.6999999999999999E-3</v>
      </c>
      <c r="G23" s="186">
        <v>1.9E-3</v>
      </c>
      <c r="H23" s="65"/>
      <c r="I23" s="65"/>
      <c r="J23" s="65"/>
    </row>
    <row r="24" spans="1:13" s="12" customFormat="1" ht="23.25" customHeight="1" x14ac:dyDescent="0.2">
      <c r="A24" s="376" t="s">
        <v>280</v>
      </c>
      <c r="B24" s="376"/>
      <c r="C24" s="125" t="s">
        <v>264</v>
      </c>
      <c r="D24" s="416" t="s">
        <v>279</v>
      </c>
      <c r="E24" s="416"/>
      <c r="F24" s="186">
        <v>5.1999999999999998E-2</v>
      </c>
      <c r="G24" s="186">
        <v>5.8999999999999999E-3</v>
      </c>
      <c r="H24" s="65"/>
      <c r="I24" s="65"/>
      <c r="J24" s="65"/>
    </row>
    <row r="25" spans="1:13" s="12" customFormat="1" ht="23.25" customHeight="1" x14ac:dyDescent="0.2">
      <c r="A25" s="376" t="s">
        <v>281</v>
      </c>
      <c r="B25" s="376"/>
      <c r="C25" s="125" t="s">
        <v>264</v>
      </c>
      <c r="D25" s="416" t="s">
        <v>279</v>
      </c>
      <c r="E25" s="416"/>
      <c r="F25" s="186">
        <v>1.6999999999999999E-3</v>
      </c>
      <c r="G25" s="186">
        <v>1.9E-3</v>
      </c>
      <c r="H25" s="65"/>
      <c r="I25" s="65"/>
      <c r="J25" s="65"/>
    </row>
    <row r="26" spans="1:13" s="12" customFormat="1" ht="23.25" customHeight="1" x14ac:dyDescent="0.2">
      <c r="A26" s="376" t="s">
        <v>282</v>
      </c>
      <c r="B26" s="376"/>
      <c r="C26" s="125" t="s">
        <v>264</v>
      </c>
      <c r="D26" s="416" t="s">
        <v>279</v>
      </c>
      <c r="E26" s="416"/>
      <c r="F26" s="186">
        <v>2.8E-3</v>
      </c>
      <c r="G26" s="186">
        <v>3.2000000000000002E-3</v>
      </c>
      <c r="H26" s="65"/>
      <c r="I26" s="65"/>
      <c r="J26" s="65"/>
    </row>
    <row r="27" spans="1:13" s="12" customFormat="1" ht="23.25" customHeight="1" x14ac:dyDescent="0.2">
      <c r="A27" s="376" t="s">
        <v>283</v>
      </c>
      <c r="B27" s="376"/>
      <c r="C27" s="125" t="s">
        <v>264</v>
      </c>
      <c r="D27" s="416" t="s">
        <v>279</v>
      </c>
      <c r="E27" s="416"/>
      <c r="F27" s="186">
        <v>1.6999999999999999E-3</v>
      </c>
      <c r="G27" s="186">
        <v>2E-3</v>
      </c>
      <c r="H27" s="65"/>
      <c r="I27" s="65"/>
      <c r="J27" s="65"/>
    </row>
    <row r="28" spans="1:13" s="12" customFormat="1" ht="23.25" customHeight="1" x14ac:dyDescent="0.2">
      <c r="A28" s="376" t="s">
        <v>284</v>
      </c>
      <c r="B28" s="376"/>
      <c r="C28" s="125" t="s">
        <v>264</v>
      </c>
      <c r="D28" s="416" t="s">
        <v>279</v>
      </c>
      <c r="E28" s="416"/>
      <c r="F28" s="186">
        <v>1.6999999999999999E-3</v>
      </c>
      <c r="G28" s="186">
        <v>1.9E-3</v>
      </c>
      <c r="H28" s="65"/>
      <c r="I28" s="65"/>
      <c r="J28" s="65"/>
    </row>
    <row r="29" spans="1:13" s="12" customFormat="1" ht="23.25" customHeight="1" x14ac:dyDescent="0.2">
      <c r="A29" s="376" t="s">
        <v>285</v>
      </c>
      <c r="B29" s="376"/>
      <c r="C29" s="125" t="s">
        <v>264</v>
      </c>
      <c r="D29" s="416" t="s">
        <v>279</v>
      </c>
      <c r="E29" s="416"/>
      <c r="F29" s="186">
        <v>3.3999999999999998E-3</v>
      </c>
      <c r="G29" s="186">
        <v>2.5000000000000001E-3</v>
      </c>
      <c r="H29" s="65"/>
      <c r="I29" s="65"/>
      <c r="J29" s="65"/>
    </row>
    <row r="30" spans="1:13" s="12" customFormat="1" ht="23.25" customHeight="1" x14ac:dyDescent="0.2">
      <c r="A30" s="376" t="s">
        <v>286</v>
      </c>
      <c r="B30" s="376"/>
      <c r="C30" s="125" t="s">
        <v>264</v>
      </c>
      <c r="D30" s="416" t="s">
        <v>279</v>
      </c>
      <c r="E30" s="416"/>
      <c r="F30" s="186">
        <v>1.6999999999999999E-3</v>
      </c>
      <c r="G30" s="186">
        <v>1.9E-3</v>
      </c>
      <c r="H30" s="65"/>
      <c r="I30" s="65"/>
      <c r="J30" s="65"/>
    </row>
    <row r="31" spans="1:13" s="12" customFormat="1" ht="23.25" customHeight="1" x14ac:dyDescent="0.2">
      <c r="A31" s="376" t="s">
        <v>287</v>
      </c>
      <c r="B31" s="376"/>
      <c r="C31" s="125" t="s">
        <v>264</v>
      </c>
      <c r="D31" s="416" t="s">
        <v>279</v>
      </c>
      <c r="E31" s="416"/>
      <c r="F31" s="186">
        <v>1.6999999999999999E-3</v>
      </c>
      <c r="G31" s="186">
        <v>1.9E-3</v>
      </c>
      <c r="H31" s="65"/>
      <c r="I31" s="65"/>
      <c r="J31" s="65"/>
    </row>
    <row r="32" spans="1:13" s="12" customFormat="1" ht="23.25" customHeight="1" x14ac:dyDescent="0.2">
      <c r="A32" s="376" t="s">
        <v>288</v>
      </c>
      <c r="B32" s="376"/>
      <c r="C32" s="125" t="s">
        <v>264</v>
      </c>
      <c r="D32" s="416" t="s">
        <v>279</v>
      </c>
      <c r="E32" s="416"/>
      <c r="F32" s="186">
        <v>7.4000000000000003E-3</v>
      </c>
      <c r="G32" s="186">
        <v>8.3999999999999995E-3</v>
      </c>
      <c r="H32" s="65"/>
      <c r="I32" s="65"/>
      <c r="J32" s="65"/>
    </row>
    <row r="33" spans="1:7" s="12" customFormat="1" ht="23.25" customHeight="1" x14ac:dyDescent="0.2">
      <c r="A33" s="376" t="s">
        <v>289</v>
      </c>
      <c r="B33" s="376"/>
      <c r="C33" s="125" t="s">
        <v>264</v>
      </c>
      <c r="D33" s="416" t="s">
        <v>279</v>
      </c>
      <c r="E33" s="416"/>
      <c r="F33" s="186">
        <v>1.6999999999999999E-3</v>
      </c>
      <c r="G33" s="186">
        <v>1.9E-3</v>
      </c>
    </row>
    <row r="34" spans="1:7" s="12" customFormat="1" ht="23.25" customHeight="1" x14ac:dyDescent="0.2">
      <c r="A34" s="376" t="s">
        <v>290</v>
      </c>
      <c r="B34" s="376"/>
      <c r="C34" s="125" t="s">
        <v>264</v>
      </c>
      <c r="D34" s="416" t="s">
        <v>279</v>
      </c>
      <c r="E34" s="416"/>
      <c r="F34" s="186">
        <v>1.6999999999999999E-3</v>
      </c>
      <c r="G34" s="186">
        <v>1.9E-3</v>
      </c>
    </row>
    <row r="35" spans="1:7" s="12" customFormat="1" ht="23.25" customHeight="1" x14ac:dyDescent="0.2">
      <c r="A35" s="376" t="s">
        <v>291</v>
      </c>
      <c r="B35" s="376"/>
      <c r="C35" s="125" t="s">
        <v>264</v>
      </c>
      <c r="D35" s="416" t="s">
        <v>279</v>
      </c>
      <c r="E35" s="416"/>
      <c r="F35" s="186">
        <v>1.6999999999999999E-3</v>
      </c>
      <c r="G35" s="186">
        <v>1.9E-3</v>
      </c>
    </row>
    <row r="36" spans="1:7" s="12" customFormat="1" ht="23.25" customHeight="1" x14ac:dyDescent="0.2">
      <c r="A36" s="376" t="s">
        <v>292</v>
      </c>
      <c r="B36" s="376"/>
      <c r="C36" s="125" t="s">
        <v>264</v>
      </c>
      <c r="D36" s="416" t="s">
        <v>279</v>
      </c>
      <c r="E36" s="416"/>
      <c r="F36" s="186">
        <v>0.12</v>
      </c>
      <c r="G36" s="186">
        <v>0.13</v>
      </c>
    </row>
    <row r="37" spans="1:7" s="12" customFormat="1" ht="23.25" customHeight="1" x14ac:dyDescent="0.2">
      <c r="A37" s="376" t="s">
        <v>293</v>
      </c>
      <c r="B37" s="376"/>
      <c r="C37" s="125" t="s">
        <v>264</v>
      </c>
      <c r="D37" s="416" t="s">
        <v>279</v>
      </c>
      <c r="E37" s="416"/>
      <c r="F37" s="186">
        <v>1.6999999999999999E-3</v>
      </c>
      <c r="G37" s="186">
        <v>1.9E-3</v>
      </c>
    </row>
    <row r="38" spans="1:7" s="12" customFormat="1" ht="23.25" customHeight="1" x14ac:dyDescent="0.2">
      <c r="A38" s="376" t="s">
        <v>294</v>
      </c>
      <c r="B38" s="376"/>
      <c r="C38" s="125" t="s">
        <v>264</v>
      </c>
      <c r="D38" s="416" t="s">
        <v>279</v>
      </c>
      <c r="E38" s="416"/>
      <c r="F38" s="186">
        <v>0.95</v>
      </c>
      <c r="G38" s="186">
        <v>3.1</v>
      </c>
    </row>
    <row r="39" spans="1:7" x14ac:dyDescent="0.2">
      <c r="A39" s="402" t="s">
        <v>249</v>
      </c>
      <c r="B39" s="402"/>
      <c r="C39" s="402"/>
      <c r="D39" s="402"/>
      <c r="E39" s="402"/>
      <c r="F39" s="402"/>
      <c r="G39" s="402"/>
    </row>
    <row r="40" spans="1:7" x14ac:dyDescent="0.2">
      <c r="A40" s="403" t="s">
        <v>554</v>
      </c>
      <c r="B40" s="403"/>
      <c r="C40" s="403"/>
      <c r="D40" s="403"/>
      <c r="E40" s="403"/>
      <c r="F40" s="403"/>
      <c r="G40" s="403"/>
    </row>
    <row r="41" spans="1:7" x14ac:dyDescent="0.2">
      <c r="A41" s="403"/>
      <c r="B41" s="403"/>
      <c r="C41" s="403"/>
      <c r="D41" s="403"/>
      <c r="E41" s="403"/>
      <c r="F41" s="403"/>
      <c r="G41" s="403"/>
    </row>
    <row r="64" spans="6:6" x14ac:dyDescent="0.2">
      <c r="F64" s="3"/>
    </row>
  </sheetData>
  <mergeCells count="68">
    <mergeCell ref="H14:J15"/>
    <mergeCell ref="H16:H17"/>
    <mergeCell ref="I16:I17"/>
    <mergeCell ref="J16:J17"/>
    <mergeCell ref="D19:E19"/>
    <mergeCell ref="D14:E14"/>
    <mergeCell ref="D15:E15"/>
    <mergeCell ref="D16:E16"/>
    <mergeCell ref="D17:E17"/>
    <mergeCell ref="D18:E18"/>
    <mergeCell ref="D22:E22"/>
    <mergeCell ref="D23:E23"/>
    <mergeCell ref="D24:E24"/>
    <mergeCell ref="D25:E25"/>
    <mergeCell ref="D32:E32"/>
    <mergeCell ref="D26:E26"/>
    <mergeCell ref="D27:E27"/>
    <mergeCell ref="D29:E29"/>
    <mergeCell ref="A39:G39"/>
    <mergeCell ref="A20:B20"/>
    <mergeCell ref="A21:B21"/>
    <mergeCell ref="A22:B22"/>
    <mergeCell ref="D35:E35"/>
    <mergeCell ref="D36:E36"/>
    <mergeCell ref="A34:B34"/>
    <mergeCell ref="A35:B35"/>
    <mergeCell ref="A36:B36"/>
    <mergeCell ref="A37:B37"/>
    <mergeCell ref="A25:B25"/>
    <mergeCell ref="D33:E33"/>
    <mergeCell ref="D28:E28"/>
    <mergeCell ref="D34:E34"/>
    <mergeCell ref="D20:E20"/>
    <mergeCell ref="D21:E21"/>
    <mergeCell ref="A40:G41"/>
    <mergeCell ref="A26:B26"/>
    <mergeCell ref="A27:B27"/>
    <mergeCell ref="A23:B23"/>
    <mergeCell ref="A24:B24"/>
    <mergeCell ref="A38:B38"/>
    <mergeCell ref="A28:B28"/>
    <mergeCell ref="A29:B29"/>
    <mergeCell ref="A30:B30"/>
    <mergeCell ref="A31:B31"/>
    <mergeCell ref="A32:B32"/>
    <mergeCell ref="A33:B33"/>
    <mergeCell ref="D38:E38"/>
    <mergeCell ref="D30:E30"/>
    <mergeCell ref="D31:E31"/>
    <mergeCell ref="D37:E37"/>
    <mergeCell ref="A17:B17"/>
    <mergeCell ref="A18:B18"/>
    <mergeCell ref="A19:B19"/>
    <mergeCell ref="A14:B14"/>
    <mergeCell ref="A15:B15"/>
    <mergeCell ref="A16:B16"/>
    <mergeCell ref="A13:B13"/>
    <mergeCell ref="D12:E12"/>
    <mergeCell ref="D13:E13"/>
    <mergeCell ref="A10:B11"/>
    <mergeCell ref="F10:G10"/>
    <mergeCell ref="D10:E11"/>
    <mergeCell ref="C10:C11"/>
    <mergeCell ref="H6:K9"/>
    <mergeCell ref="H10:K12"/>
    <mergeCell ref="A9:G9"/>
    <mergeCell ref="A6:G7"/>
    <mergeCell ref="A12:B12"/>
  </mergeCells>
  <pageMargins left="0.7" right="0.7" top="0.75" bottom="0.75" header="0.3" footer="0.3"/>
  <pageSetup paperSize="9" scale="87" orientation="portrait" r:id="rId1"/>
  <headerFooter scaleWithDoc="0">
    <oddFooter>&amp;C&amp;"Arial,Regular"Page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92D050"/>
  </sheetPr>
  <dimension ref="A1:M67"/>
  <sheetViews>
    <sheetView workbookViewId="0">
      <selection activeCell="H9" sqref="H9"/>
    </sheetView>
  </sheetViews>
  <sheetFormatPr defaultColWidth="9.42578125" defaultRowHeight="15" x14ac:dyDescent="0.2"/>
  <cols>
    <col min="1" max="1" width="21.42578125" style="2" customWidth="1"/>
    <col min="2" max="2" width="13.5703125" style="2" customWidth="1"/>
    <col min="3" max="3" width="16.42578125" style="2" customWidth="1"/>
    <col min="4" max="5" width="10.5703125" style="2" customWidth="1"/>
    <col min="6" max="6" width="9.85546875" style="2" customWidth="1"/>
    <col min="7" max="7" width="10.7109375" style="2" customWidth="1"/>
    <col min="8" max="8" width="16.42578125" style="2" customWidth="1"/>
    <col min="9" max="9" width="13.5703125" style="2" customWidth="1"/>
    <col min="10" max="10" width="19.85546875" style="2" customWidth="1"/>
    <col min="11" max="11" width="9.42578125" style="2" customWidth="1"/>
    <col min="12" max="12" width="9.42578125" style="2"/>
    <col min="13" max="13" width="9.42578125" style="2" customWidth="1"/>
    <col min="14" max="16384" width="9.42578125" style="2"/>
  </cols>
  <sheetData>
    <row r="1" spans="1:13" x14ac:dyDescent="0.2">
      <c r="A1" s="63" t="str">
        <f>+'Cover Page'!$B$29</f>
        <v>Annual Performance Report 2024</v>
      </c>
      <c r="B1" s="63"/>
      <c r="C1" s="63"/>
      <c r="D1" s="63"/>
      <c r="E1" s="63"/>
      <c r="F1" s="63"/>
      <c r="G1" s="63"/>
      <c r="H1" s="63"/>
      <c r="I1" s="63"/>
      <c r="J1" s="63"/>
      <c r="K1" s="63"/>
      <c r="L1" s="63"/>
      <c r="M1" s="63"/>
    </row>
    <row r="3" spans="1:13" ht="15.75" x14ac:dyDescent="0.25">
      <c r="A3" s="1" t="s">
        <v>31</v>
      </c>
      <c r="B3" s="63"/>
      <c r="C3" s="63"/>
      <c r="D3" s="63"/>
      <c r="E3" s="63"/>
      <c r="F3" s="63"/>
      <c r="G3" s="63"/>
      <c r="H3" s="63"/>
      <c r="I3" s="63"/>
      <c r="J3" s="63"/>
      <c r="K3" s="63"/>
      <c r="L3" s="63"/>
      <c r="M3" s="63"/>
    </row>
    <row r="4" spans="1:13" ht="15.75" x14ac:dyDescent="0.25">
      <c r="A4" s="1"/>
      <c r="B4" s="63"/>
      <c r="C4" s="63"/>
      <c r="D4" s="63"/>
      <c r="E4" s="63"/>
      <c r="F4" s="63"/>
      <c r="G4" s="63"/>
      <c r="H4" s="82" t="s">
        <v>3</v>
      </c>
      <c r="I4" s="63"/>
      <c r="J4" s="63"/>
      <c r="K4" s="63"/>
      <c r="L4" s="63"/>
      <c r="M4" s="63"/>
    </row>
    <row r="5" spans="1:13" s="3" customFormat="1" ht="21.75" customHeight="1" x14ac:dyDescent="0.2">
      <c r="A5" s="30" t="s">
        <v>255</v>
      </c>
      <c r="B5" s="31"/>
      <c r="C5" s="31"/>
      <c r="D5" s="31"/>
      <c r="E5" s="31"/>
      <c r="F5" s="31"/>
      <c r="G5" s="32"/>
      <c r="H5" s="52" t="s">
        <v>295</v>
      </c>
    </row>
    <row r="6" spans="1:13" s="3" customFormat="1" ht="15.75" customHeight="1" x14ac:dyDescent="0.2">
      <c r="A6" s="279" t="s">
        <v>562</v>
      </c>
      <c r="B6" s="280"/>
      <c r="C6" s="280"/>
      <c r="D6" s="280"/>
      <c r="E6" s="280"/>
      <c r="F6" s="280"/>
      <c r="G6" s="281"/>
      <c r="H6" s="81" t="s">
        <v>296</v>
      </c>
    </row>
    <row r="7" spans="1:13" s="3" customFormat="1" ht="54.75" customHeight="1" x14ac:dyDescent="0.2">
      <c r="A7" s="285"/>
      <c r="B7" s="286"/>
      <c r="C7" s="286"/>
      <c r="D7" s="286"/>
      <c r="E7" s="286"/>
      <c r="F7" s="286"/>
      <c r="G7" s="287"/>
      <c r="H7" s="3" t="s">
        <v>297</v>
      </c>
    </row>
    <row r="8" spans="1:13" s="3" customFormat="1" ht="15.75" customHeight="1" x14ac:dyDescent="0.2">
      <c r="A8" s="279"/>
      <c r="B8" s="280"/>
      <c r="C8" s="280"/>
      <c r="D8" s="280"/>
      <c r="E8" s="280"/>
      <c r="F8" s="280"/>
      <c r="G8" s="280"/>
    </row>
    <row r="9" spans="1:13" s="3" customFormat="1" ht="15.75" customHeight="1" x14ac:dyDescent="0.2">
      <c r="A9" s="285"/>
      <c r="B9" s="286"/>
      <c r="C9" s="286"/>
      <c r="D9" s="286"/>
      <c r="E9" s="286"/>
      <c r="F9" s="286"/>
      <c r="G9" s="286"/>
    </row>
    <row r="10" spans="1:13" s="3" customFormat="1" ht="14.25" x14ac:dyDescent="0.2">
      <c r="G10" s="250"/>
    </row>
    <row r="11" spans="1:13" s="38" customFormat="1" ht="30.75" customHeight="1" x14ac:dyDescent="0.2">
      <c r="A11" s="520" t="s">
        <v>298</v>
      </c>
      <c r="B11" s="520"/>
      <c r="C11" s="520"/>
      <c r="D11" s="520"/>
      <c r="E11" s="520"/>
      <c r="F11" s="520"/>
      <c r="G11" s="520"/>
    </row>
    <row r="12" spans="1:13" s="38" customFormat="1" ht="16.5" customHeight="1" x14ac:dyDescent="0.2">
      <c r="A12" s="544" t="s">
        <v>187</v>
      </c>
      <c r="B12" s="477" t="s">
        <v>265</v>
      </c>
      <c r="C12" s="439" t="s">
        <v>266</v>
      </c>
      <c r="D12" s="440" t="s">
        <v>162</v>
      </c>
      <c r="E12" s="479"/>
      <c r="F12" s="440" t="s">
        <v>163</v>
      </c>
      <c r="G12" s="479"/>
    </row>
    <row r="13" spans="1:13" s="12" customFormat="1" ht="17.25" customHeight="1" x14ac:dyDescent="0.2">
      <c r="A13" s="544"/>
      <c r="B13" s="478"/>
      <c r="C13" s="439"/>
      <c r="D13" s="28" t="s">
        <v>253</v>
      </c>
      <c r="E13" s="39" t="s">
        <v>299</v>
      </c>
      <c r="F13" s="28" t="s">
        <v>253</v>
      </c>
      <c r="G13" s="39" t="s">
        <v>299</v>
      </c>
      <c r="H13" s="537"/>
      <c r="I13" s="538"/>
      <c r="J13" s="538"/>
      <c r="K13" s="79"/>
      <c r="L13" s="79"/>
      <c r="M13" s="79"/>
    </row>
    <row r="14" spans="1:13" s="12" customFormat="1" ht="23.25" customHeight="1" x14ac:dyDescent="0.2">
      <c r="A14" s="376" t="s">
        <v>192</v>
      </c>
      <c r="B14" s="80" t="s">
        <v>300</v>
      </c>
      <c r="C14" s="80" t="s">
        <v>305</v>
      </c>
      <c r="D14" s="270">
        <v>170.23</v>
      </c>
      <c r="E14" s="270">
        <v>154.63999999999999</v>
      </c>
      <c r="F14" s="270">
        <v>164.69</v>
      </c>
      <c r="G14" s="270">
        <v>149.24</v>
      </c>
      <c r="H14" s="539"/>
      <c r="I14" s="538"/>
      <c r="J14" s="538"/>
      <c r="K14" s="79"/>
      <c r="L14" s="79"/>
      <c r="M14" s="79"/>
    </row>
    <row r="15" spans="1:13" s="12" customFormat="1" ht="23.25" customHeight="1" x14ac:dyDescent="0.2">
      <c r="A15" s="376"/>
      <c r="B15" s="80" t="s">
        <v>302</v>
      </c>
      <c r="C15" s="80" t="s">
        <v>303</v>
      </c>
      <c r="D15" s="270">
        <v>189</v>
      </c>
      <c r="E15" s="270">
        <v>154.5</v>
      </c>
      <c r="F15" s="270">
        <v>203</v>
      </c>
      <c r="G15" s="270">
        <v>149.25</v>
      </c>
      <c r="H15" s="523"/>
      <c r="I15" s="536"/>
      <c r="J15" s="536"/>
      <c r="K15" s="65"/>
      <c r="L15" s="65"/>
      <c r="M15" s="65"/>
    </row>
    <row r="16" spans="1:13" s="12" customFormat="1" ht="23.25" customHeight="1" x14ac:dyDescent="0.2">
      <c r="A16" s="70" t="s">
        <v>191</v>
      </c>
      <c r="B16" s="68" t="s">
        <v>300</v>
      </c>
      <c r="C16" s="80" t="s">
        <v>389</v>
      </c>
      <c r="D16" s="270">
        <v>4.3499999999999996</v>
      </c>
      <c r="E16" s="270">
        <v>1.81</v>
      </c>
      <c r="F16" s="270">
        <v>4.43</v>
      </c>
      <c r="G16" s="270">
        <v>1.1499999999999999</v>
      </c>
      <c r="H16" s="523"/>
      <c r="I16" s="536"/>
      <c r="J16" s="536"/>
      <c r="K16" s="65"/>
      <c r="L16" s="65"/>
      <c r="M16" s="65"/>
    </row>
    <row r="17" spans="1:10" s="12" customFormat="1" ht="23.25" customHeight="1" x14ac:dyDescent="0.2">
      <c r="A17" s="70"/>
      <c r="B17" s="80" t="s">
        <v>302</v>
      </c>
      <c r="C17" s="80" t="s">
        <v>304</v>
      </c>
      <c r="D17" s="270">
        <v>17</v>
      </c>
      <c r="E17" s="270">
        <v>1.75</v>
      </c>
      <c r="F17" s="270">
        <v>24</v>
      </c>
      <c r="G17" s="270">
        <v>1.25</v>
      </c>
      <c r="H17" s="195"/>
      <c r="I17" s="65"/>
      <c r="J17" s="193"/>
    </row>
    <row r="18" spans="1:10" s="12" customFormat="1" ht="23.25" customHeight="1" x14ac:dyDescent="0.2">
      <c r="A18" s="70" t="s">
        <v>306</v>
      </c>
      <c r="B18" s="80" t="s">
        <v>300</v>
      </c>
      <c r="C18" s="80" t="s">
        <v>307</v>
      </c>
      <c r="D18" s="270">
        <v>2.04</v>
      </c>
      <c r="E18" s="270">
        <v>0.33</v>
      </c>
      <c r="F18" s="270">
        <v>0.96</v>
      </c>
      <c r="G18" s="270">
        <v>0.35</v>
      </c>
      <c r="H18" s="195"/>
      <c r="I18" s="65"/>
      <c r="J18" s="193"/>
    </row>
    <row r="19" spans="1:10" s="12" customFormat="1" ht="23.25" customHeight="1" x14ac:dyDescent="0.2">
      <c r="A19" s="70"/>
      <c r="B19" s="80" t="s">
        <v>302</v>
      </c>
      <c r="C19" s="80" t="s">
        <v>308</v>
      </c>
      <c r="D19" s="270">
        <v>10</v>
      </c>
      <c r="E19" s="270">
        <v>0</v>
      </c>
      <c r="F19" s="270">
        <v>6</v>
      </c>
      <c r="G19" s="270">
        <v>0.25</v>
      </c>
      <c r="H19" s="195"/>
      <c r="I19" s="65"/>
      <c r="J19" s="193"/>
    </row>
    <row r="20" spans="1:10" s="12" customFormat="1" ht="23.25" customHeight="1" x14ac:dyDescent="0.2">
      <c r="A20" s="70" t="s">
        <v>310</v>
      </c>
      <c r="B20" s="80" t="s">
        <v>300</v>
      </c>
      <c r="C20" s="80" t="s">
        <v>309</v>
      </c>
      <c r="D20" s="270">
        <v>6</v>
      </c>
      <c r="E20" s="270">
        <v>3.47</v>
      </c>
      <c r="F20" s="270">
        <v>6.18</v>
      </c>
      <c r="G20" s="270">
        <v>4.13</v>
      </c>
      <c r="H20" s="195"/>
      <c r="I20" s="65"/>
      <c r="J20" s="193"/>
    </row>
    <row r="21" spans="1:10" s="12" customFormat="1" ht="23.25" customHeight="1" x14ac:dyDescent="0.2">
      <c r="A21" s="70"/>
      <c r="B21" s="80" t="s">
        <v>302</v>
      </c>
      <c r="C21" s="80" t="s">
        <v>312</v>
      </c>
      <c r="D21" s="270">
        <v>30</v>
      </c>
      <c r="E21" s="270">
        <v>3.5</v>
      </c>
      <c r="F21" s="270">
        <v>15</v>
      </c>
      <c r="G21" s="270">
        <v>4.25</v>
      </c>
      <c r="H21" s="195"/>
      <c r="I21" s="65"/>
      <c r="J21" s="193"/>
    </row>
    <row r="22" spans="1:10" s="12" customFormat="1" ht="23.25" customHeight="1" x14ac:dyDescent="0.2">
      <c r="A22" s="70" t="s">
        <v>193</v>
      </c>
      <c r="B22" s="80" t="s">
        <v>300</v>
      </c>
      <c r="C22" s="80" t="s">
        <v>311</v>
      </c>
      <c r="D22" s="270">
        <v>21.45</v>
      </c>
      <c r="E22" s="270">
        <v>5.3</v>
      </c>
      <c r="F22" s="270">
        <v>13.21</v>
      </c>
      <c r="G22" s="270">
        <v>4.96</v>
      </c>
      <c r="H22" s="65"/>
      <c r="I22" s="65"/>
      <c r="J22" s="65"/>
    </row>
    <row r="23" spans="1:10" s="12" customFormat="1" ht="23.25" customHeight="1" x14ac:dyDescent="0.2">
      <c r="A23" s="70"/>
      <c r="B23" s="80" t="s">
        <v>302</v>
      </c>
      <c r="C23" s="80" t="s">
        <v>301</v>
      </c>
      <c r="D23" s="270">
        <v>103</v>
      </c>
      <c r="E23" s="270">
        <v>5.42</v>
      </c>
      <c r="F23" s="270">
        <v>50</v>
      </c>
      <c r="G23" s="270">
        <v>5.08</v>
      </c>
      <c r="H23" s="65"/>
      <c r="I23" s="65"/>
      <c r="J23" s="65"/>
    </row>
    <row r="24" spans="1:10" s="12" customFormat="1" ht="23.25" customHeight="1" x14ac:dyDescent="0.2">
      <c r="A24" s="70" t="s">
        <v>315</v>
      </c>
      <c r="B24" s="80" t="s">
        <v>300</v>
      </c>
      <c r="C24" s="80" t="s">
        <v>314</v>
      </c>
      <c r="D24" s="270">
        <v>42.18</v>
      </c>
      <c r="E24" s="270">
        <v>11.52</v>
      </c>
      <c r="F24" s="270">
        <v>19.78</v>
      </c>
      <c r="G24" s="270">
        <v>9.11</v>
      </c>
      <c r="H24" s="65"/>
      <c r="I24" s="65"/>
      <c r="J24" s="65"/>
    </row>
    <row r="25" spans="1:10" s="12" customFormat="1" ht="23.25" customHeight="1" x14ac:dyDescent="0.2">
      <c r="A25" s="70"/>
      <c r="B25" s="126" t="s">
        <v>316</v>
      </c>
      <c r="C25" s="126" t="s">
        <v>317</v>
      </c>
      <c r="D25" s="270">
        <v>69</v>
      </c>
      <c r="E25" s="270">
        <v>11.5</v>
      </c>
      <c r="F25" s="270">
        <v>73</v>
      </c>
      <c r="G25" s="270">
        <v>9</v>
      </c>
      <c r="H25" s="65"/>
      <c r="I25" s="65"/>
      <c r="J25" s="65"/>
    </row>
    <row r="26" spans="1:10" s="12" customFormat="1" ht="26.45" customHeight="1" x14ac:dyDescent="0.2">
      <c r="A26" s="189" t="s">
        <v>318</v>
      </c>
      <c r="B26" s="190" t="s">
        <v>300</v>
      </c>
      <c r="C26" s="80" t="s">
        <v>313</v>
      </c>
      <c r="D26" s="271">
        <v>3.98</v>
      </c>
      <c r="E26" s="271">
        <v>0.32</v>
      </c>
      <c r="F26" s="271">
        <v>2.2000000000000002</v>
      </c>
      <c r="G26" s="271">
        <v>0.57999999999999996</v>
      </c>
      <c r="H26" s="65"/>
      <c r="I26" s="65"/>
      <c r="J26" s="65"/>
    </row>
    <row r="27" spans="1:10" ht="27.6" customHeight="1" x14ac:dyDescent="0.2">
      <c r="A27" s="540"/>
      <c r="B27" s="541"/>
      <c r="C27" s="541"/>
      <c r="D27" s="541"/>
      <c r="E27" s="541"/>
      <c r="F27" s="541"/>
      <c r="G27" s="541"/>
      <c r="H27" s="63"/>
      <c r="I27" s="63"/>
      <c r="J27" s="63"/>
    </row>
    <row r="28" spans="1:10" x14ac:dyDescent="0.2">
      <c r="A28" s="61" t="s">
        <v>249</v>
      </c>
      <c r="B28" s="62"/>
      <c r="C28" s="62"/>
      <c r="D28" s="62"/>
      <c r="E28" s="62"/>
      <c r="F28" s="62"/>
      <c r="G28" s="62"/>
      <c r="H28" s="63"/>
      <c r="I28" s="63"/>
      <c r="J28" s="63"/>
    </row>
    <row r="29" spans="1:10" x14ac:dyDescent="0.2">
      <c r="A29" s="542" t="s">
        <v>555</v>
      </c>
      <c r="B29" s="542"/>
      <c r="C29" s="542"/>
      <c r="D29" s="542"/>
      <c r="E29" s="542"/>
      <c r="F29" s="542"/>
      <c r="G29" s="542"/>
      <c r="H29" s="63"/>
      <c r="I29" s="63"/>
      <c r="J29" s="63"/>
    </row>
    <row r="30" spans="1:10" x14ac:dyDescent="0.2">
      <c r="A30" s="543"/>
      <c r="B30" s="543"/>
      <c r="C30" s="543"/>
      <c r="D30" s="543"/>
      <c r="E30" s="543"/>
      <c r="F30" s="543"/>
      <c r="G30" s="543"/>
      <c r="H30" s="63"/>
      <c r="I30" s="63"/>
      <c r="J30" s="63"/>
    </row>
    <row r="67" spans="6:6" x14ac:dyDescent="0.2">
      <c r="F67" s="3"/>
    </row>
  </sheetData>
  <mergeCells count="15">
    <mergeCell ref="A29:G30"/>
    <mergeCell ref="A14:A15"/>
    <mergeCell ref="A6:G7"/>
    <mergeCell ref="A8:G9"/>
    <mergeCell ref="A11:G11"/>
    <mergeCell ref="A12:A13"/>
    <mergeCell ref="C12:C13"/>
    <mergeCell ref="B12:B13"/>
    <mergeCell ref="D12:E12"/>
    <mergeCell ref="F12:G12"/>
    <mergeCell ref="H15:H16"/>
    <mergeCell ref="I15:I16"/>
    <mergeCell ref="J15:J16"/>
    <mergeCell ref="H13:J14"/>
    <mergeCell ref="A27:G27"/>
  </mergeCells>
  <phoneticPr fontId="25" type="noConversion"/>
  <pageMargins left="0.7" right="0.7" top="0.75" bottom="0.75" header="0.3" footer="0.3"/>
  <pageSetup paperSize="9" scale="87" orientation="landscape" r:id="rId1"/>
  <headerFooter scaleWithDoc="0">
    <oddFooter>&amp;C&amp;"Arial,Regular"Page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92D050"/>
    <pageSetUpPr fitToPage="1"/>
  </sheetPr>
  <dimension ref="A1:S79"/>
  <sheetViews>
    <sheetView workbookViewId="0">
      <selection activeCell="G7" sqref="G7"/>
    </sheetView>
  </sheetViews>
  <sheetFormatPr defaultRowHeight="14.25" x14ac:dyDescent="0.2"/>
  <cols>
    <col min="1" max="1" width="14" style="3" customWidth="1"/>
    <col min="2"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1.5703125"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c r="F1" s="63"/>
      <c r="G1" s="63"/>
    </row>
    <row r="3" spans="1:19" ht="15" x14ac:dyDescent="0.25">
      <c r="A3" s="42" t="s">
        <v>319</v>
      </c>
      <c r="D3" s="54" t="s">
        <v>320</v>
      </c>
      <c r="G3" s="58" t="s">
        <v>321</v>
      </c>
      <c r="J3" s="9" t="str">
        <f>+A3</f>
        <v>Monitoring of Hydrogen Chloride emissions</v>
      </c>
      <c r="L3" s="9"/>
      <c r="N3" s="9" t="s">
        <v>322</v>
      </c>
      <c r="Q3" s="57" t="s">
        <v>3</v>
      </c>
      <c r="R3" s="52"/>
      <c r="S3" s="52"/>
    </row>
    <row r="4" spans="1:19" ht="14.1" customHeight="1" x14ac:dyDescent="0.2">
      <c r="Q4" s="519" t="s">
        <v>323</v>
      </c>
      <c r="R4" s="519"/>
      <c r="S4" s="519"/>
    </row>
    <row r="5" spans="1:19" ht="15" x14ac:dyDescent="0.25">
      <c r="A5" s="43">
        <f>+'Cover Page'!C39</f>
        <v>2024</v>
      </c>
      <c r="B5" s="548" t="s">
        <v>325</v>
      </c>
      <c r="C5" s="548"/>
      <c r="D5" s="548"/>
      <c r="E5" s="548" t="s">
        <v>326</v>
      </c>
      <c r="F5" s="548"/>
      <c r="G5" s="548"/>
      <c r="J5" s="547"/>
      <c r="K5" s="547"/>
      <c r="L5" s="547"/>
      <c r="M5" s="547"/>
      <c r="N5" s="547"/>
      <c r="O5" s="547"/>
      <c r="Q5" s="519"/>
      <c r="R5" s="519"/>
      <c r="S5" s="519"/>
    </row>
    <row r="6" spans="1:19" s="40" customFormat="1" ht="37.5" customHeight="1" x14ac:dyDescent="0.25">
      <c r="A6" s="43" t="s">
        <v>324</v>
      </c>
      <c r="B6" s="28" t="s">
        <v>327</v>
      </c>
      <c r="C6" s="28" t="s">
        <v>379</v>
      </c>
      <c r="D6" s="28" t="s">
        <v>380</v>
      </c>
      <c r="E6" s="28" t="s">
        <v>385</v>
      </c>
      <c r="F6" s="28" t="s">
        <v>378</v>
      </c>
      <c r="G6" s="28" t="s">
        <v>377</v>
      </c>
      <c r="H6" s="41"/>
      <c r="J6" s="43">
        <f>+A5</f>
        <v>2024</v>
      </c>
      <c r="K6" s="43" t="s">
        <v>324</v>
      </c>
      <c r="L6" s="191" t="s">
        <v>379</v>
      </c>
      <c r="M6" s="191" t="s">
        <v>380</v>
      </c>
      <c r="N6" s="191" t="s">
        <v>378</v>
      </c>
      <c r="O6" s="191" t="s">
        <v>377</v>
      </c>
      <c r="Q6" s="519"/>
      <c r="R6" s="519"/>
      <c r="S6" s="519"/>
    </row>
    <row r="7" spans="1:19" ht="14.1" customHeight="1" x14ac:dyDescent="0.2">
      <c r="A7" s="47" t="s">
        <v>328</v>
      </c>
      <c r="B7" s="45">
        <v>60</v>
      </c>
      <c r="C7" s="46">
        <f>AVERAGE(L7, L22)</f>
        <v>3.5</v>
      </c>
      <c r="D7" s="254">
        <f>MAX(M7,M22)</f>
        <v>16</v>
      </c>
      <c r="E7" s="45">
        <v>8</v>
      </c>
      <c r="F7" s="46">
        <f>AVERAGE(N7,N22)</f>
        <v>3.52</v>
      </c>
      <c r="G7" s="46">
        <f>MAX(O7,O22)</f>
        <v>4.67</v>
      </c>
      <c r="J7" s="549" t="s">
        <v>162</v>
      </c>
      <c r="K7" s="47" t="s">
        <v>328</v>
      </c>
      <c r="L7" s="252">
        <v>3</v>
      </c>
      <c r="M7" s="253">
        <v>16</v>
      </c>
      <c r="N7" s="253">
        <v>3.29</v>
      </c>
      <c r="O7" s="253">
        <v>4.51</v>
      </c>
      <c r="Q7" s="519"/>
      <c r="R7" s="519"/>
      <c r="S7" s="519"/>
    </row>
    <row r="8" spans="1:19" x14ac:dyDescent="0.2">
      <c r="A8" s="47" t="s">
        <v>329</v>
      </c>
      <c r="B8" s="45">
        <v>60</v>
      </c>
      <c r="C8" s="46">
        <f t="shared" ref="C8:C18" si="0">AVERAGE(L8, L23)</f>
        <v>4</v>
      </c>
      <c r="D8" s="254">
        <f t="shared" ref="D8:D18" si="1">MAX(M8,M23)</f>
        <v>30</v>
      </c>
      <c r="E8" s="45">
        <v>8</v>
      </c>
      <c r="F8" s="46">
        <f t="shared" ref="F8:F18" si="2">AVERAGE(N8,N23)</f>
        <v>3.9050000000000002</v>
      </c>
      <c r="G8" s="46">
        <f t="shared" ref="G8:G18" si="3">MAX(O8,O23)</f>
        <v>5.78</v>
      </c>
      <c r="J8" s="549"/>
      <c r="K8" s="47" t="s">
        <v>329</v>
      </c>
      <c r="L8" s="252">
        <v>4</v>
      </c>
      <c r="M8" s="253">
        <v>30</v>
      </c>
      <c r="N8" s="253">
        <v>3.83</v>
      </c>
      <c r="O8" s="253">
        <v>5.78</v>
      </c>
      <c r="Q8" s="519"/>
      <c r="R8" s="519"/>
      <c r="S8" s="519"/>
    </row>
    <row r="9" spans="1:19" ht="15" x14ac:dyDescent="0.25">
      <c r="A9" s="47" t="s">
        <v>330</v>
      </c>
      <c r="B9" s="45">
        <v>60</v>
      </c>
      <c r="C9" s="46">
        <f t="shared" si="0"/>
        <v>3</v>
      </c>
      <c r="D9" s="254">
        <f t="shared" si="1"/>
        <v>8</v>
      </c>
      <c r="E9" s="45">
        <v>8</v>
      </c>
      <c r="F9" s="46">
        <f t="shared" si="2"/>
        <v>3.0300000000000002</v>
      </c>
      <c r="G9" s="46">
        <f t="shared" si="3"/>
        <v>4.32</v>
      </c>
      <c r="J9" s="549"/>
      <c r="K9" s="47" t="s">
        <v>330</v>
      </c>
      <c r="L9" s="252">
        <v>3</v>
      </c>
      <c r="M9" s="253">
        <v>8</v>
      </c>
      <c r="N9" s="253">
        <v>3.41</v>
      </c>
      <c r="O9" s="253">
        <v>4.32</v>
      </c>
      <c r="Q9" s="56" t="s">
        <v>331</v>
      </c>
    </row>
    <row r="10" spans="1:19" ht="14.1" customHeight="1" x14ac:dyDescent="0.2">
      <c r="A10" s="47" t="s">
        <v>332</v>
      </c>
      <c r="B10" s="45">
        <v>60</v>
      </c>
      <c r="C10" s="46">
        <f t="shared" si="0"/>
        <v>3</v>
      </c>
      <c r="D10" s="254">
        <f t="shared" si="1"/>
        <v>7</v>
      </c>
      <c r="E10" s="45">
        <v>8</v>
      </c>
      <c r="F10" s="46">
        <f t="shared" si="2"/>
        <v>3.05</v>
      </c>
      <c r="G10" s="46">
        <f t="shared" si="3"/>
        <v>6.18</v>
      </c>
      <c r="J10" s="549"/>
      <c r="K10" s="47" t="s">
        <v>332</v>
      </c>
      <c r="L10" s="252">
        <v>2</v>
      </c>
      <c r="M10" s="253">
        <v>5</v>
      </c>
      <c r="N10" s="253">
        <v>2.0499999999999998</v>
      </c>
      <c r="O10" s="253">
        <v>3.96</v>
      </c>
      <c r="Q10" s="545" t="s">
        <v>333</v>
      </c>
      <c r="R10" s="545"/>
      <c r="S10" s="545"/>
    </row>
    <row r="11" spans="1:19" x14ac:dyDescent="0.2">
      <c r="A11" s="47" t="s">
        <v>334</v>
      </c>
      <c r="B11" s="45">
        <v>60</v>
      </c>
      <c r="C11" s="46">
        <f t="shared" si="0"/>
        <v>4.5</v>
      </c>
      <c r="D11" s="254">
        <f t="shared" si="1"/>
        <v>8</v>
      </c>
      <c r="E11" s="45">
        <v>8</v>
      </c>
      <c r="F11" s="46">
        <f t="shared" si="2"/>
        <v>4.4000000000000004</v>
      </c>
      <c r="G11" s="46">
        <f t="shared" si="3"/>
        <v>5.37</v>
      </c>
      <c r="J11" s="549"/>
      <c r="K11" s="47" t="s">
        <v>334</v>
      </c>
      <c r="L11" s="252">
        <v>4</v>
      </c>
      <c r="M11" s="253">
        <v>8</v>
      </c>
      <c r="N11" s="253">
        <v>4.22</v>
      </c>
      <c r="O11" s="253">
        <v>5.01</v>
      </c>
      <c r="Q11" s="545"/>
      <c r="R11" s="545"/>
      <c r="S11" s="545"/>
    </row>
    <row r="12" spans="1:19" x14ac:dyDescent="0.2">
      <c r="A12" s="47" t="s">
        <v>335</v>
      </c>
      <c r="B12" s="45">
        <v>60</v>
      </c>
      <c r="C12" s="46">
        <f t="shared" si="0"/>
        <v>4.5</v>
      </c>
      <c r="D12" s="254">
        <f t="shared" si="1"/>
        <v>8</v>
      </c>
      <c r="E12" s="45">
        <v>8</v>
      </c>
      <c r="F12" s="46">
        <f t="shared" si="2"/>
        <v>4.41</v>
      </c>
      <c r="G12" s="46">
        <f t="shared" si="3"/>
        <v>5.99</v>
      </c>
      <c r="J12" s="549"/>
      <c r="K12" s="47" t="s">
        <v>335</v>
      </c>
      <c r="L12" s="252">
        <v>4</v>
      </c>
      <c r="M12" s="253">
        <v>8</v>
      </c>
      <c r="N12" s="253">
        <v>4.2300000000000004</v>
      </c>
      <c r="O12" s="253">
        <v>5.22</v>
      </c>
      <c r="Q12" s="545"/>
      <c r="R12" s="545"/>
      <c r="S12" s="545"/>
    </row>
    <row r="13" spans="1:19" ht="14.1" customHeight="1" x14ac:dyDescent="0.2">
      <c r="A13" s="47" t="s">
        <v>336</v>
      </c>
      <c r="B13" s="45">
        <v>60</v>
      </c>
      <c r="C13" s="46">
        <f t="shared" si="0"/>
        <v>4</v>
      </c>
      <c r="D13" s="254">
        <f t="shared" si="1"/>
        <v>8</v>
      </c>
      <c r="E13" s="45">
        <v>8</v>
      </c>
      <c r="F13" s="46">
        <f t="shared" si="2"/>
        <v>3.82</v>
      </c>
      <c r="G13" s="46">
        <f t="shared" si="3"/>
        <v>4.6500000000000004</v>
      </c>
      <c r="J13" s="549"/>
      <c r="K13" s="47" t="s">
        <v>336</v>
      </c>
      <c r="L13" s="252">
        <v>4</v>
      </c>
      <c r="M13" s="253">
        <v>7</v>
      </c>
      <c r="N13" s="253">
        <v>3.8</v>
      </c>
      <c r="O13" s="253">
        <v>4.57</v>
      </c>
      <c r="Q13" s="545" t="s">
        <v>337</v>
      </c>
      <c r="R13" s="545"/>
      <c r="S13" s="545"/>
    </row>
    <row r="14" spans="1:19" x14ac:dyDescent="0.2">
      <c r="A14" s="47" t="s">
        <v>338</v>
      </c>
      <c r="B14" s="45">
        <v>60</v>
      </c>
      <c r="C14" s="46">
        <f t="shared" si="0"/>
        <v>4</v>
      </c>
      <c r="D14" s="254">
        <f t="shared" si="1"/>
        <v>14</v>
      </c>
      <c r="E14" s="45">
        <v>8</v>
      </c>
      <c r="F14" s="46">
        <f t="shared" si="2"/>
        <v>4.05</v>
      </c>
      <c r="G14" s="46">
        <f t="shared" si="3"/>
        <v>5.75</v>
      </c>
      <c r="J14" s="549"/>
      <c r="K14" s="47" t="s">
        <v>338</v>
      </c>
      <c r="L14" s="252">
        <v>4</v>
      </c>
      <c r="M14" s="253">
        <v>14</v>
      </c>
      <c r="N14" s="253">
        <v>3.65</v>
      </c>
      <c r="O14" s="253">
        <v>4.5</v>
      </c>
      <c r="Q14" s="545"/>
      <c r="R14" s="545"/>
      <c r="S14" s="545"/>
    </row>
    <row r="15" spans="1:19" x14ac:dyDescent="0.2">
      <c r="A15" s="47" t="s">
        <v>339</v>
      </c>
      <c r="B15" s="45">
        <v>60</v>
      </c>
      <c r="C15" s="46">
        <f t="shared" si="0"/>
        <v>4</v>
      </c>
      <c r="D15" s="254">
        <f t="shared" si="1"/>
        <v>7</v>
      </c>
      <c r="E15" s="45">
        <v>8</v>
      </c>
      <c r="F15" s="46">
        <f t="shared" si="2"/>
        <v>3.7600000000000002</v>
      </c>
      <c r="G15" s="46">
        <f t="shared" si="3"/>
        <v>5.23</v>
      </c>
      <c r="J15" s="549"/>
      <c r="K15" s="47" t="s">
        <v>339</v>
      </c>
      <c r="L15" s="252">
        <v>3</v>
      </c>
      <c r="M15" s="253">
        <v>6</v>
      </c>
      <c r="N15" s="253">
        <v>2.83</v>
      </c>
      <c r="O15" s="253">
        <v>3.22</v>
      </c>
      <c r="Q15" s="545"/>
      <c r="R15" s="545"/>
      <c r="S15" s="545"/>
    </row>
    <row r="16" spans="1:19" x14ac:dyDescent="0.2">
      <c r="A16" s="47" t="s">
        <v>340</v>
      </c>
      <c r="B16" s="45">
        <v>60</v>
      </c>
      <c r="C16" s="46">
        <f t="shared" si="0"/>
        <v>4</v>
      </c>
      <c r="D16" s="254">
        <f t="shared" si="1"/>
        <v>8</v>
      </c>
      <c r="E16" s="45">
        <v>8</v>
      </c>
      <c r="F16" s="46">
        <f t="shared" si="2"/>
        <v>4.01</v>
      </c>
      <c r="G16" s="46">
        <f t="shared" si="3"/>
        <v>5.74</v>
      </c>
      <c r="J16" s="549"/>
      <c r="K16" s="47" t="s">
        <v>340</v>
      </c>
      <c r="L16" s="252">
        <v>3</v>
      </c>
      <c r="M16" s="253">
        <v>6</v>
      </c>
      <c r="N16" s="253">
        <v>3.05</v>
      </c>
      <c r="O16" s="253">
        <v>3.89</v>
      </c>
      <c r="Q16" s="545"/>
      <c r="R16" s="545"/>
      <c r="S16" s="545"/>
    </row>
    <row r="17" spans="1:15" x14ac:dyDescent="0.2">
      <c r="A17" s="47" t="s">
        <v>341</v>
      </c>
      <c r="B17" s="45">
        <v>60</v>
      </c>
      <c r="C17" s="46">
        <f t="shared" si="0"/>
        <v>3.5</v>
      </c>
      <c r="D17" s="254">
        <f t="shared" si="1"/>
        <v>8</v>
      </c>
      <c r="E17" s="45">
        <v>8</v>
      </c>
      <c r="F17" s="46">
        <f t="shared" si="2"/>
        <v>3.54</v>
      </c>
      <c r="G17" s="46">
        <f t="shared" si="3"/>
        <v>5.94</v>
      </c>
      <c r="J17" s="549"/>
      <c r="K17" s="47" t="s">
        <v>341</v>
      </c>
      <c r="L17" s="252">
        <v>3</v>
      </c>
      <c r="M17" s="253">
        <v>8</v>
      </c>
      <c r="N17" s="253">
        <v>2.78</v>
      </c>
      <c r="O17" s="253">
        <v>3.46</v>
      </c>
    </row>
    <row r="18" spans="1:15" x14ac:dyDescent="0.2">
      <c r="A18" s="47" t="s">
        <v>342</v>
      </c>
      <c r="B18" s="45">
        <v>60</v>
      </c>
      <c r="C18" s="46">
        <f t="shared" si="0"/>
        <v>4.5</v>
      </c>
      <c r="D18" s="254">
        <f t="shared" si="1"/>
        <v>15</v>
      </c>
      <c r="E18" s="45">
        <v>8</v>
      </c>
      <c r="F18" s="46">
        <f t="shared" si="2"/>
        <v>4.1150000000000002</v>
      </c>
      <c r="G18" s="46">
        <f t="shared" si="3"/>
        <v>6</v>
      </c>
      <c r="J18" s="549"/>
      <c r="K18" s="47" t="s">
        <v>342</v>
      </c>
      <c r="L18" s="252">
        <v>5</v>
      </c>
      <c r="M18" s="253">
        <v>13</v>
      </c>
      <c r="N18" s="253">
        <v>4.5199999999999996</v>
      </c>
      <c r="O18" s="253">
        <v>6</v>
      </c>
    </row>
    <row r="19" spans="1:15" ht="15" x14ac:dyDescent="0.25">
      <c r="E19" s="550"/>
      <c r="F19" s="551"/>
      <c r="G19" s="551"/>
      <c r="J19" s="549"/>
      <c r="K19" s="44" t="s">
        <v>343</v>
      </c>
      <c r="L19" s="44">
        <f>AVERAGE(L7:L18)</f>
        <v>3.5</v>
      </c>
      <c r="M19" s="44">
        <f>MAX(M7:M18)</f>
        <v>30</v>
      </c>
      <c r="N19" s="44">
        <f>AVERAGE(N7:N18)</f>
        <v>3.4716666666666662</v>
      </c>
      <c r="O19" s="44">
        <f>MAX(O7:O18)</f>
        <v>6</v>
      </c>
    </row>
    <row r="21" spans="1:15" ht="51" x14ac:dyDescent="0.2">
      <c r="J21" s="43">
        <f>+A5</f>
        <v>2024</v>
      </c>
      <c r="K21" s="43" t="s">
        <v>324</v>
      </c>
      <c r="L21" s="191" t="s">
        <v>379</v>
      </c>
      <c r="M21" s="191" t="s">
        <v>380</v>
      </c>
      <c r="N21" s="191" t="s">
        <v>378</v>
      </c>
      <c r="O21" s="191" t="s">
        <v>377</v>
      </c>
    </row>
    <row r="22" spans="1:15" x14ac:dyDescent="0.2">
      <c r="J22" s="549" t="s">
        <v>163</v>
      </c>
      <c r="K22" s="47" t="s">
        <v>328</v>
      </c>
      <c r="L22" s="253">
        <v>4</v>
      </c>
      <c r="M22" s="253">
        <v>8</v>
      </c>
      <c r="N22" s="253">
        <v>3.75</v>
      </c>
      <c r="O22" s="253">
        <v>4.67</v>
      </c>
    </row>
    <row r="23" spans="1:15" x14ac:dyDescent="0.2">
      <c r="J23" s="549"/>
      <c r="K23" s="47" t="s">
        <v>329</v>
      </c>
      <c r="L23" s="253">
        <v>4</v>
      </c>
      <c r="M23" s="253">
        <v>8</v>
      </c>
      <c r="N23" s="253">
        <v>3.98</v>
      </c>
      <c r="O23" s="253">
        <v>4.92</v>
      </c>
    </row>
    <row r="24" spans="1:15" x14ac:dyDescent="0.2">
      <c r="J24" s="549"/>
      <c r="K24" s="47" t="s">
        <v>330</v>
      </c>
      <c r="L24" s="253">
        <v>3</v>
      </c>
      <c r="M24" s="253">
        <v>8</v>
      </c>
      <c r="N24" s="253">
        <v>2.65</v>
      </c>
      <c r="O24" s="253">
        <v>3.82</v>
      </c>
    </row>
    <row r="25" spans="1:15" x14ac:dyDescent="0.2">
      <c r="J25" s="549"/>
      <c r="K25" s="47" t="s">
        <v>332</v>
      </c>
      <c r="L25" s="253">
        <v>4</v>
      </c>
      <c r="M25" s="253">
        <v>7</v>
      </c>
      <c r="N25" s="253">
        <v>4.05</v>
      </c>
      <c r="O25" s="253">
        <v>6.18</v>
      </c>
    </row>
    <row r="26" spans="1:15" x14ac:dyDescent="0.2">
      <c r="J26" s="549"/>
      <c r="K26" s="47" t="s">
        <v>334</v>
      </c>
      <c r="L26" s="253">
        <v>5</v>
      </c>
      <c r="M26" s="253">
        <v>7</v>
      </c>
      <c r="N26" s="253">
        <v>4.58</v>
      </c>
      <c r="O26" s="253">
        <v>5.37</v>
      </c>
    </row>
    <row r="27" spans="1:15" x14ac:dyDescent="0.2">
      <c r="J27" s="549"/>
      <c r="K27" s="47" t="s">
        <v>335</v>
      </c>
      <c r="L27" s="253">
        <v>5</v>
      </c>
      <c r="M27" s="253">
        <v>8</v>
      </c>
      <c r="N27" s="253">
        <v>4.59</v>
      </c>
      <c r="O27" s="253">
        <v>5.99</v>
      </c>
    </row>
    <row r="28" spans="1:15" x14ac:dyDescent="0.2">
      <c r="J28" s="549"/>
      <c r="K28" s="47" t="s">
        <v>336</v>
      </c>
      <c r="L28" s="253">
        <v>4</v>
      </c>
      <c r="M28" s="253">
        <v>8</v>
      </c>
      <c r="N28" s="253">
        <v>3.84</v>
      </c>
      <c r="O28" s="253">
        <v>4.6500000000000004</v>
      </c>
    </row>
    <row r="29" spans="1:15" x14ac:dyDescent="0.2">
      <c r="J29" s="549"/>
      <c r="K29" s="47" t="s">
        <v>338</v>
      </c>
      <c r="L29" s="253">
        <v>4</v>
      </c>
      <c r="M29" s="253">
        <v>11</v>
      </c>
      <c r="N29" s="253">
        <v>4.45</v>
      </c>
      <c r="O29" s="253">
        <v>5.75</v>
      </c>
    </row>
    <row r="30" spans="1:15" x14ac:dyDescent="0.2">
      <c r="J30" s="549"/>
      <c r="K30" s="47" t="s">
        <v>339</v>
      </c>
      <c r="L30" s="253">
        <v>5</v>
      </c>
      <c r="M30" s="253">
        <v>7</v>
      </c>
      <c r="N30" s="253">
        <v>4.6900000000000004</v>
      </c>
      <c r="O30" s="253">
        <v>5.23</v>
      </c>
    </row>
    <row r="31" spans="1:15" x14ac:dyDescent="0.2">
      <c r="J31" s="549"/>
      <c r="K31" s="47" t="s">
        <v>340</v>
      </c>
      <c r="L31" s="253">
        <v>5</v>
      </c>
      <c r="M31" s="253">
        <v>8</v>
      </c>
      <c r="N31" s="253">
        <v>4.97</v>
      </c>
      <c r="O31" s="253">
        <v>5.74</v>
      </c>
    </row>
    <row r="32" spans="1:15" x14ac:dyDescent="0.2">
      <c r="J32" s="549"/>
      <c r="K32" s="47" t="s">
        <v>341</v>
      </c>
      <c r="L32" s="253">
        <v>4</v>
      </c>
      <c r="M32" s="253">
        <v>7</v>
      </c>
      <c r="N32" s="253">
        <v>4.3</v>
      </c>
      <c r="O32" s="253">
        <v>5.94</v>
      </c>
    </row>
    <row r="33" spans="1:15" x14ac:dyDescent="0.2">
      <c r="J33" s="549"/>
      <c r="K33" s="47" t="s">
        <v>342</v>
      </c>
      <c r="L33" s="253">
        <v>4</v>
      </c>
      <c r="M33" s="253">
        <v>15</v>
      </c>
      <c r="N33" s="253">
        <v>3.71</v>
      </c>
      <c r="O33" s="253">
        <v>4.99</v>
      </c>
    </row>
    <row r="34" spans="1:15" x14ac:dyDescent="0.2">
      <c r="J34" s="549"/>
      <c r="K34" s="44" t="s">
        <v>343</v>
      </c>
      <c r="L34" s="44">
        <f>AVERAGE(L22:L33)</f>
        <v>4.25</v>
      </c>
      <c r="M34" s="44">
        <f>MAX(M22:M33)</f>
        <v>15</v>
      </c>
      <c r="N34" s="44">
        <f>AVERAGE(N22:N33)</f>
        <v>4.13</v>
      </c>
      <c r="O34" s="44">
        <f>MAX(O22:O33)</f>
        <v>6.18</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4">
    <mergeCell ref="Q13:S16"/>
    <mergeCell ref="J52:J64"/>
    <mergeCell ref="J67:J79"/>
    <mergeCell ref="J5:O5"/>
    <mergeCell ref="B5:D5"/>
    <mergeCell ref="E5:G5"/>
    <mergeCell ref="A49:G52"/>
    <mergeCell ref="A48:G48"/>
    <mergeCell ref="J7:J19"/>
    <mergeCell ref="J22:J34"/>
    <mergeCell ref="J37:J49"/>
    <mergeCell ref="Q4:S8"/>
    <mergeCell ref="Q10:S12"/>
    <mergeCell ref="E19:G19"/>
  </mergeCells>
  <pageMargins left="0.7" right="0.7" top="0.75" bottom="0.75" header="0.3" footer="0.3"/>
  <pageSetup paperSize="9" scale="75" fitToHeight="0" orientation="portrait" r:id="rId1"/>
  <headerFooter scaleWithDoc="0">
    <oddFooter>&amp;C&amp;"Arial,Regular"Page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92D050"/>
    <pageSetUpPr fitToPage="1"/>
  </sheetPr>
  <dimension ref="A1:S79"/>
  <sheetViews>
    <sheetView topLeftCell="A13" workbookViewId="0">
      <selection activeCell="M8" sqref="M8"/>
    </sheetView>
  </sheetViews>
  <sheetFormatPr defaultRowHeight="14.25" x14ac:dyDescent="0.2"/>
  <cols>
    <col min="1" max="1" width="14" style="3" customWidth="1"/>
    <col min="2" max="4" width="17" style="17" customWidth="1"/>
    <col min="5" max="5" width="14.5703125" style="17" customWidth="1"/>
    <col min="6"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2"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c r="F1" s="63"/>
      <c r="G1" s="63"/>
    </row>
    <row r="3" spans="1:19" ht="15" x14ac:dyDescent="0.25">
      <c r="A3" s="42" t="s">
        <v>344</v>
      </c>
      <c r="D3" s="54" t="s">
        <v>320</v>
      </c>
      <c r="G3" s="58" t="s">
        <v>321</v>
      </c>
      <c r="J3" s="9" t="str">
        <f>+A3</f>
        <v>Monitoring of Sulphur dioxide emissions</v>
      </c>
      <c r="L3" s="9"/>
      <c r="N3" s="9" t="s">
        <v>322</v>
      </c>
      <c r="Q3" s="57" t="s">
        <v>3</v>
      </c>
      <c r="R3" s="52"/>
      <c r="S3" s="52"/>
    </row>
    <row r="4" spans="1:19" ht="14.1" customHeight="1" x14ac:dyDescent="0.2">
      <c r="Q4" s="519" t="s">
        <v>323</v>
      </c>
      <c r="R4" s="519"/>
      <c r="S4" s="519"/>
    </row>
    <row r="5" spans="1:19" ht="15" x14ac:dyDescent="0.25">
      <c r="A5" s="43">
        <f>+'Cover Page'!C39</f>
        <v>2024</v>
      </c>
      <c r="B5" s="548" t="s">
        <v>325</v>
      </c>
      <c r="C5" s="548"/>
      <c r="D5" s="548"/>
      <c r="E5" s="548" t="s">
        <v>326</v>
      </c>
      <c r="F5" s="548"/>
      <c r="G5" s="548"/>
      <c r="J5" s="547"/>
      <c r="K5" s="547"/>
      <c r="L5" s="547"/>
      <c r="M5" s="547"/>
      <c r="N5" s="547"/>
      <c r="O5" s="547"/>
      <c r="Q5" s="519"/>
      <c r="R5" s="519"/>
      <c r="S5" s="519"/>
    </row>
    <row r="6" spans="1:19" s="194" customFormat="1" ht="41.45" customHeight="1" x14ac:dyDescent="0.25">
      <c r="A6" s="36" t="s">
        <v>384</v>
      </c>
      <c r="B6" s="28" t="s">
        <v>345</v>
      </c>
      <c r="C6" s="28" t="s">
        <v>379</v>
      </c>
      <c r="D6" s="28" t="s">
        <v>380</v>
      </c>
      <c r="E6" s="28" t="s">
        <v>386</v>
      </c>
      <c r="F6" s="28" t="s">
        <v>378</v>
      </c>
      <c r="G6" s="28" t="s">
        <v>377</v>
      </c>
      <c r="H6" s="193"/>
      <c r="J6" s="36">
        <f>+A5</f>
        <v>2024</v>
      </c>
      <c r="K6" s="36" t="s">
        <v>384</v>
      </c>
      <c r="L6" s="191" t="s">
        <v>379</v>
      </c>
      <c r="M6" s="191" t="s">
        <v>380</v>
      </c>
      <c r="N6" s="191" t="s">
        <v>378</v>
      </c>
      <c r="O6" s="191" t="s">
        <v>377</v>
      </c>
      <c r="Q6" s="519"/>
      <c r="R6" s="519"/>
      <c r="S6" s="519"/>
    </row>
    <row r="7" spans="1:19" x14ac:dyDescent="0.2">
      <c r="A7" s="47" t="s">
        <v>328</v>
      </c>
      <c r="B7" s="45">
        <v>200</v>
      </c>
      <c r="C7" s="46">
        <f>AVERAGE(L7, L22)</f>
        <v>5</v>
      </c>
      <c r="D7" s="254">
        <f>MAX(M7,M22)</f>
        <v>28</v>
      </c>
      <c r="E7" s="45">
        <v>40</v>
      </c>
      <c r="F7" s="46">
        <f>AVERAGE(N7,N22)</f>
        <v>4.7350000000000003</v>
      </c>
      <c r="G7" s="46">
        <f>MAX(O7,O22)</f>
        <v>8.06</v>
      </c>
      <c r="J7" s="549" t="s">
        <v>162</v>
      </c>
      <c r="K7" s="47" t="s">
        <v>328</v>
      </c>
      <c r="L7" s="253">
        <v>7</v>
      </c>
      <c r="M7" s="253">
        <v>28</v>
      </c>
      <c r="N7" s="253">
        <v>6.94</v>
      </c>
      <c r="O7" s="253">
        <v>8.06</v>
      </c>
      <c r="Q7" s="519"/>
      <c r="R7" s="519"/>
      <c r="S7" s="519"/>
    </row>
    <row r="8" spans="1:19" x14ac:dyDescent="0.2">
      <c r="A8" s="47" t="s">
        <v>329</v>
      </c>
      <c r="B8" s="45">
        <v>200</v>
      </c>
      <c r="C8" s="46">
        <f t="shared" ref="C8:C18" si="0">AVERAGE(L8, L23)</f>
        <v>5</v>
      </c>
      <c r="D8" s="254">
        <f t="shared" ref="D8:D18" si="1">MAX(M8,M23)</f>
        <v>103</v>
      </c>
      <c r="E8" s="45">
        <v>40</v>
      </c>
      <c r="F8" s="46">
        <f t="shared" ref="F8:F18" si="2">AVERAGE(N8,N23)</f>
        <v>5.1050000000000004</v>
      </c>
      <c r="G8" s="46">
        <f t="shared" ref="G8:G18" si="3">MAX(O8,O23)</f>
        <v>11.95</v>
      </c>
      <c r="J8" s="549"/>
      <c r="K8" s="47" t="s">
        <v>329</v>
      </c>
      <c r="L8" s="253">
        <v>8</v>
      </c>
      <c r="M8" s="253">
        <v>103</v>
      </c>
      <c r="N8" s="253">
        <v>7.76</v>
      </c>
      <c r="O8" s="253">
        <v>11.95</v>
      </c>
      <c r="Q8" s="519"/>
      <c r="R8" s="519"/>
      <c r="S8" s="519"/>
    </row>
    <row r="9" spans="1:19" ht="15" x14ac:dyDescent="0.25">
      <c r="A9" s="47" t="s">
        <v>330</v>
      </c>
      <c r="B9" s="45">
        <v>200</v>
      </c>
      <c r="C9" s="46">
        <f t="shared" si="0"/>
        <v>6</v>
      </c>
      <c r="D9" s="254">
        <f t="shared" si="1"/>
        <v>41</v>
      </c>
      <c r="E9" s="45">
        <v>40</v>
      </c>
      <c r="F9" s="46">
        <f t="shared" si="2"/>
        <v>6.05</v>
      </c>
      <c r="G9" s="46">
        <f t="shared" si="3"/>
        <v>19.07</v>
      </c>
      <c r="J9" s="549"/>
      <c r="K9" s="47" t="s">
        <v>330</v>
      </c>
      <c r="L9" s="253">
        <v>8</v>
      </c>
      <c r="M9" s="253">
        <v>41</v>
      </c>
      <c r="N9" s="253">
        <v>8.35</v>
      </c>
      <c r="O9" s="253">
        <v>19.07</v>
      </c>
      <c r="Q9" s="56" t="s">
        <v>331</v>
      </c>
    </row>
    <row r="10" spans="1:19" ht="14.25" customHeight="1" x14ac:dyDescent="0.2">
      <c r="A10" s="47" t="s">
        <v>332</v>
      </c>
      <c r="B10" s="45">
        <v>200</v>
      </c>
      <c r="C10" s="46">
        <f t="shared" si="0"/>
        <v>9.5</v>
      </c>
      <c r="D10" s="254">
        <f t="shared" si="1"/>
        <v>60</v>
      </c>
      <c r="E10" s="45">
        <v>40</v>
      </c>
      <c r="F10" s="46">
        <f t="shared" si="2"/>
        <v>9.1950000000000003</v>
      </c>
      <c r="G10" s="46">
        <f t="shared" si="3"/>
        <v>21.45</v>
      </c>
      <c r="J10" s="549"/>
      <c r="K10" s="47" t="s">
        <v>332</v>
      </c>
      <c r="L10" s="253">
        <v>13</v>
      </c>
      <c r="M10" s="253">
        <v>60</v>
      </c>
      <c r="N10" s="253">
        <v>12.74</v>
      </c>
      <c r="O10" s="253">
        <v>21.45</v>
      </c>
      <c r="Q10" s="545" t="s">
        <v>333</v>
      </c>
      <c r="R10" s="545"/>
      <c r="S10" s="545"/>
    </row>
    <row r="11" spans="1:19" x14ac:dyDescent="0.2">
      <c r="A11" s="47" t="s">
        <v>334</v>
      </c>
      <c r="B11" s="45">
        <v>200</v>
      </c>
      <c r="C11" s="46">
        <f t="shared" si="0"/>
        <v>6</v>
      </c>
      <c r="D11" s="254">
        <f t="shared" si="1"/>
        <v>14</v>
      </c>
      <c r="E11" s="45">
        <v>40</v>
      </c>
      <c r="F11" s="46">
        <f t="shared" si="2"/>
        <v>5.8949999999999996</v>
      </c>
      <c r="G11" s="46">
        <f t="shared" si="3"/>
        <v>8.4499999999999993</v>
      </c>
      <c r="J11" s="549"/>
      <c r="K11" s="47" t="s">
        <v>334</v>
      </c>
      <c r="L11" s="253">
        <v>7</v>
      </c>
      <c r="M11" s="253">
        <v>14</v>
      </c>
      <c r="N11" s="253">
        <v>6.53</v>
      </c>
      <c r="O11" s="253">
        <v>8.4499999999999993</v>
      </c>
      <c r="Q11" s="545"/>
      <c r="R11" s="545"/>
      <c r="S11" s="545"/>
    </row>
    <row r="12" spans="1:19" x14ac:dyDescent="0.2">
      <c r="A12" s="47" t="s">
        <v>335</v>
      </c>
      <c r="B12" s="45">
        <v>200</v>
      </c>
      <c r="C12" s="46">
        <f t="shared" si="0"/>
        <v>4.5</v>
      </c>
      <c r="D12" s="254">
        <f t="shared" si="1"/>
        <v>11</v>
      </c>
      <c r="E12" s="45">
        <v>40</v>
      </c>
      <c r="F12" s="46">
        <f t="shared" si="2"/>
        <v>4.5250000000000004</v>
      </c>
      <c r="G12" s="46">
        <f t="shared" si="3"/>
        <v>6.51</v>
      </c>
      <c r="J12" s="549"/>
      <c r="K12" s="47" t="s">
        <v>335</v>
      </c>
      <c r="L12" s="253">
        <v>3</v>
      </c>
      <c r="M12" s="253">
        <v>11</v>
      </c>
      <c r="N12" s="253">
        <v>3.11</v>
      </c>
      <c r="O12" s="253">
        <v>3.86</v>
      </c>
      <c r="Q12" s="545"/>
      <c r="R12" s="545"/>
      <c r="S12" s="545"/>
    </row>
    <row r="13" spans="1:19" ht="14.25" customHeight="1" x14ac:dyDescent="0.2">
      <c r="A13" s="47" t="s">
        <v>336</v>
      </c>
      <c r="B13" s="45">
        <v>200</v>
      </c>
      <c r="C13" s="46">
        <f t="shared" si="0"/>
        <v>5</v>
      </c>
      <c r="D13" s="254">
        <f t="shared" si="1"/>
        <v>11</v>
      </c>
      <c r="E13" s="45">
        <v>40</v>
      </c>
      <c r="F13" s="46">
        <f t="shared" si="2"/>
        <v>4.8150000000000004</v>
      </c>
      <c r="G13" s="46">
        <f t="shared" si="3"/>
        <v>6.49</v>
      </c>
      <c r="J13" s="549"/>
      <c r="K13" s="47" t="s">
        <v>336</v>
      </c>
      <c r="L13" s="253">
        <v>4</v>
      </c>
      <c r="M13" s="253">
        <v>11</v>
      </c>
      <c r="N13" s="253">
        <v>3.6</v>
      </c>
      <c r="O13" s="253">
        <v>4.84</v>
      </c>
      <c r="Q13" s="545" t="s">
        <v>337</v>
      </c>
      <c r="R13" s="545"/>
      <c r="S13" s="545"/>
    </row>
    <row r="14" spans="1:19" x14ac:dyDescent="0.2">
      <c r="A14" s="47" t="s">
        <v>338</v>
      </c>
      <c r="B14" s="45">
        <v>200</v>
      </c>
      <c r="C14" s="46">
        <f t="shared" si="0"/>
        <v>4.5</v>
      </c>
      <c r="D14" s="254">
        <f t="shared" si="1"/>
        <v>29</v>
      </c>
      <c r="E14" s="45">
        <v>40</v>
      </c>
      <c r="F14" s="46">
        <f t="shared" si="2"/>
        <v>4.5549999999999997</v>
      </c>
      <c r="G14" s="46">
        <f t="shared" si="3"/>
        <v>6.25</v>
      </c>
      <c r="J14" s="549"/>
      <c r="K14" s="47" t="s">
        <v>338</v>
      </c>
      <c r="L14" s="253">
        <v>3</v>
      </c>
      <c r="M14" s="253">
        <v>29</v>
      </c>
      <c r="N14" s="253">
        <v>3.21</v>
      </c>
      <c r="O14" s="253">
        <v>3.74</v>
      </c>
      <c r="Q14" s="545"/>
      <c r="R14" s="545"/>
      <c r="S14" s="545"/>
    </row>
    <row r="15" spans="1:19" x14ac:dyDescent="0.2">
      <c r="A15" s="47" t="s">
        <v>339</v>
      </c>
      <c r="B15" s="45">
        <v>200</v>
      </c>
      <c r="C15" s="46">
        <f t="shared" si="0"/>
        <v>4.5</v>
      </c>
      <c r="D15" s="254">
        <f t="shared" si="1"/>
        <v>25</v>
      </c>
      <c r="E15" s="45">
        <v>40</v>
      </c>
      <c r="F15" s="46">
        <f t="shared" si="2"/>
        <v>4.25</v>
      </c>
      <c r="G15" s="46">
        <f t="shared" si="3"/>
        <v>13.21</v>
      </c>
      <c r="J15" s="549"/>
      <c r="K15" s="47" t="s">
        <v>339</v>
      </c>
      <c r="L15" s="253">
        <v>3</v>
      </c>
      <c r="M15" s="253">
        <v>11</v>
      </c>
      <c r="N15" s="253">
        <v>2.82</v>
      </c>
      <c r="O15" s="253">
        <v>4.71</v>
      </c>
      <c r="Q15" s="545"/>
      <c r="R15" s="545"/>
      <c r="S15" s="545"/>
    </row>
    <row r="16" spans="1:19" x14ac:dyDescent="0.2">
      <c r="A16" s="47" t="s">
        <v>340</v>
      </c>
      <c r="B16" s="45">
        <v>200</v>
      </c>
      <c r="C16" s="46">
        <f t="shared" si="0"/>
        <v>4.5</v>
      </c>
      <c r="D16" s="254">
        <f t="shared" si="1"/>
        <v>15</v>
      </c>
      <c r="E16" s="45">
        <v>40</v>
      </c>
      <c r="F16" s="46">
        <f t="shared" si="2"/>
        <v>4.09</v>
      </c>
      <c r="G16" s="46">
        <f t="shared" si="3"/>
        <v>6.42</v>
      </c>
      <c r="J16" s="549"/>
      <c r="K16" s="47" t="s">
        <v>340</v>
      </c>
      <c r="L16" s="253">
        <v>3</v>
      </c>
      <c r="M16" s="253">
        <v>15</v>
      </c>
      <c r="N16" s="253">
        <v>2.65</v>
      </c>
      <c r="O16" s="253">
        <v>3.68</v>
      </c>
      <c r="Q16" s="545"/>
      <c r="R16" s="545"/>
      <c r="S16" s="545"/>
    </row>
    <row r="17" spans="1:15" x14ac:dyDescent="0.2">
      <c r="A17" s="47" t="s">
        <v>341</v>
      </c>
      <c r="B17" s="45">
        <v>200</v>
      </c>
      <c r="C17" s="46">
        <f t="shared" si="0"/>
        <v>4</v>
      </c>
      <c r="D17" s="254">
        <f t="shared" si="1"/>
        <v>25</v>
      </c>
      <c r="E17" s="45">
        <v>40</v>
      </c>
      <c r="F17" s="46">
        <f t="shared" si="2"/>
        <v>4.08</v>
      </c>
      <c r="G17" s="46">
        <f t="shared" si="3"/>
        <v>9.2100000000000009</v>
      </c>
      <c r="J17" s="549"/>
      <c r="K17" s="47" t="s">
        <v>341</v>
      </c>
      <c r="L17" s="253">
        <v>3</v>
      </c>
      <c r="M17" s="253">
        <v>25</v>
      </c>
      <c r="N17" s="253">
        <v>2.92</v>
      </c>
      <c r="O17" s="253">
        <v>9.2100000000000009</v>
      </c>
    </row>
    <row r="18" spans="1:15" x14ac:dyDescent="0.2">
      <c r="A18" s="47" t="s">
        <v>342</v>
      </c>
      <c r="B18" s="45">
        <v>200</v>
      </c>
      <c r="C18" s="46">
        <f t="shared" si="0"/>
        <v>4.5</v>
      </c>
      <c r="D18" s="254">
        <f t="shared" si="1"/>
        <v>50</v>
      </c>
      <c r="E18" s="45">
        <v>40</v>
      </c>
      <c r="F18" s="46">
        <f t="shared" si="2"/>
        <v>4.2549999999999999</v>
      </c>
      <c r="G18" s="46">
        <f t="shared" si="3"/>
        <v>8.18</v>
      </c>
      <c r="J18" s="549"/>
      <c r="K18" s="47" t="s">
        <v>342</v>
      </c>
      <c r="L18" s="253">
        <v>3</v>
      </c>
      <c r="M18" s="253">
        <v>35</v>
      </c>
      <c r="N18" s="253">
        <v>2.94</v>
      </c>
      <c r="O18" s="253">
        <v>5.85</v>
      </c>
    </row>
    <row r="19" spans="1:15" ht="15" x14ac:dyDescent="0.25">
      <c r="E19" s="550"/>
      <c r="F19" s="551"/>
      <c r="G19" s="551"/>
      <c r="J19" s="549"/>
      <c r="K19" s="44" t="s">
        <v>343</v>
      </c>
      <c r="L19" s="44">
        <f>AVERAGE(L7:L18)</f>
        <v>5.416666666666667</v>
      </c>
      <c r="M19" s="44">
        <f>MAX(M7:M18)</f>
        <v>103</v>
      </c>
      <c r="N19" s="44">
        <f>AVERAGE(N7:N18)</f>
        <v>5.2975000000000003</v>
      </c>
      <c r="O19" s="44">
        <f>MAX(O7:O18)</f>
        <v>21.45</v>
      </c>
    </row>
    <row r="21" spans="1:15" ht="51" x14ac:dyDescent="0.2">
      <c r="J21" s="43">
        <f>+A5</f>
        <v>2024</v>
      </c>
      <c r="K21" s="43" t="s">
        <v>324</v>
      </c>
      <c r="L21" s="191" t="s">
        <v>379</v>
      </c>
      <c r="M21" s="191" t="s">
        <v>380</v>
      </c>
      <c r="N21" s="191" t="s">
        <v>378</v>
      </c>
      <c r="O21" s="191" t="s">
        <v>377</v>
      </c>
    </row>
    <row r="22" spans="1:15" x14ac:dyDescent="0.2">
      <c r="J22" s="549" t="s">
        <v>163</v>
      </c>
      <c r="K22" s="47" t="s">
        <v>328</v>
      </c>
      <c r="L22" s="253">
        <v>3</v>
      </c>
      <c r="M22" s="253">
        <v>11</v>
      </c>
      <c r="N22" s="253">
        <v>2.5299999999999998</v>
      </c>
      <c r="O22" s="253">
        <v>4.1399999999999997</v>
      </c>
    </row>
    <row r="23" spans="1:15" x14ac:dyDescent="0.2">
      <c r="J23" s="549"/>
      <c r="K23" s="47" t="s">
        <v>329</v>
      </c>
      <c r="L23" s="253">
        <v>2</v>
      </c>
      <c r="M23" s="253">
        <v>14</v>
      </c>
      <c r="N23" s="253">
        <v>2.4500000000000002</v>
      </c>
      <c r="O23" s="253">
        <v>4.45</v>
      </c>
    </row>
    <row r="24" spans="1:15" x14ac:dyDescent="0.2">
      <c r="J24" s="549"/>
      <c r="K24" s="47" t="s">
        <v>330</v>
      </c>
      <c r="L24" s="253">
        <v>4</v>
      </c>
      <c r="M24" s="253">
        <v>14</v>
      </c>
      <c r="N24" s="253">
        <v>3.75</v>
      </c>
      <c r="O24" s="253">
        <v>5.46</v>
      </c>
    </row>
    <row r="25" spans="1:15" x14ac:dyDescent="0.2">
      <c r="J25" s="549"/>
      <c r="K25" s="47" t="s">
        <v>332</v>
      </c>
      <c r="L25" s="253">
        <v>6</v>
      </c>
      <c r="M25" s="253">
        <v>16</v>
      </c>
      <c r="N25" s="253">
        <v>5.65</v>
      </c>
      <c r="O25" s="253">
        <v>9.23</v>
      </c>
    </row>
    <row r="26" spans="1:15" x14ac:dyDescent="0.2">
      <c r="J26" s="549"/>
      <c r="K26" s="47" t="s">
        <v>334</v>
      </c>
      <c r="L26" s="253">
        <v>5</v>
      </c>
      <c r="M26" s="253">
        <v>12</v>
      </c>
      <c r="N26" s="253">
        <v>5.26</v>
      </c>
      <c r="O26" s="253">
        <v>6.1</v>
      </c>
    </row>
    <row r="27" spans="1:15" x14ac:dyDescent="0.2">
      <c r="J27" s="549"/>
      <c r="K27" s="47" t="s">
        <v>335</v>
      </c>
      <c r="L27" s="253">
        <v>6</v>
      </c>
      <c r="M27" s="253">
        <v>10</v>
      </c>
      <c r="N27" s="253">
        <v>5.94</v>
      </c>
      <c r="O27" s="253">
        <v>6.51</v>
      </c>
    </row>
    <row r="28" spans="1:15" x14ac:dyDescent="0.2">
      <c r="J28" s="549"/>
      <c r="K28" s="47" t="s">
        <v>336</v>
      </c>
      <c r="L28" s="253">
        <v>6</v>
      </c>
      <c r="M28" s="253">
        <v>10</v>
      </c>
      <c r="N28" s="253">
        <v>6.03</v>
      </c>
      <c r="O28" s="253">
        <v>6.49</v>
      </c>
    </row>
    <row r="29" spans="1:15" x14ac:dyDescent="0.2">
      <c r="J29" s="549"/>
      <c r="K29" s="47" t="s">
        <v>338</v>
      </c>
      <c r="L29" s="253">
        <v>6</v>
      </c>
      <c r="M29" s="253">
        <v>8</v>
      </c>
      <c r="N29" s="253">
        <v>5.9</v>
      </c>
      <c r="O29" s="253">
        <v>6.25</v>
      </c>
    </row>
    <row r="30" spans="1:15" x14ac:dyDescent="0.2">
      <c r="J30" s="549"/>
      <c r="K30" s="47" t="s">
        <v>339</v>
      </c>
      <c r="L30" s="253">
        <v>6</v>
      </c>
      <c r="M30" s="253">
        <v>25</v>
      </c>
      <c r="N30" s="253">
        <v>5.68</v>
      </c>
      <c r="O30" s="253">
        <v>13.21</v>
      </c>
    </row>
    <row r="31" spans="1:15" x14ac:dyDescent="0.2">
      <c r="J31" s="549"/>
      <c r="K31" s="47" t="s">
        <v>340</v>
      </c>
      <c r="L31" s="253">
        <v>6</v>
      </c>
      <c r="M31" s="253">
        <v>10</v>
      </c>
      <c r="N31" s="253">
        <v>5.53</v>
      </c>
      <c r="O31" s="253">
        <v>6.42</v>
      </c>
    </row>
    <row r="32" spans="1:15" x14ac:dyDescent="0.2">
      <c r="J32" s="549"/>
      <c r="K32" s="47" t="s">
        <v>341</v>
      </c>
      <c r="L32" s="253">
        <v>5</v>
      </c>
      <c r="M32" s="253">
        <v>14</v>
      </c>
      <c r="N32" s="253">
        <v>5.24</v>
      </c>
      <c r="O32" s="253">
        <v>6.36</v>
      </c>
    </row>
    <row r="33" spans="1:15" x14ac:dyDescent="0.2">
      <c r="J33" s="549"/>
      <c r="K33" s="47" t="s">
        <v>342</v>
      </c>
      <c r="L33" s="253">
        <v>6</v>
      </c>
      <c r="M33" s="253">
        <v>50</v>
      </c>
      <c r="N33" s="253">
        <v>5.57</v>
      </c>
      <c r="O33" s="253">
        <v>8.18</v>
      </c>
    </row>
    <row r="34" spans="1:15" x14ac:dyDescent="0.2">
      <c r="J34" s="549"/>
      <c r="K34" s="44" t="s">
        <v>343</v>
      </c>
      <c r="L34" s="44">
        <f>AVERAGE(L22:L33)</f>
        <v>5.083333333333333</v>
      </c>
      <c r="M34" s="44">
        <f>MAX(M22:M33)</f>
        <v>50</v>
      </c>
      <c r="N34" s="44">
        <f>AVERAGE(N22:N33)</f>
        <v>4.9608333333333343</v>
      </c>
      <c r="O34" s="44">
        <f>MAX(O22:O33)</f>
        <v>13.21</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4">
    <mergeCell ref="Q4:S8"/>
    <mergeCell ref="Q10:S12"/>
    <mergeCell ref="Q13:S16"/>
    <mergeCell ref="J67:J79"/>
    <mergeCell ref="B5:D5"/>
    <mergeCell ref="E5:G5"/>
    <mergeCell ref="J5:O5"/>
    <mergeCell ref="J7:J19"/>
    <mergeCell ref="J22:J34"/>
    <mergeCell ref="J37:J49"/>
    <mergeCell ref="A48:G48"/>
    <mergeCell ref="A49:G52"/>
    <mergeCell ref="J52:J64"/>
    <mergeCell ref="E19:G19"/>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92D050"/>
    <pageSetUpPr fitToPage="1"/>
  </sheetPr>
  <dimension ref="A1:S79"/>
  <sheetViews>
    <sheetView workbookViewId="0">
      <selection activeCell="G7" sqref="G7"/>
    </sheetView>
  </sheetViews>
  <sheetFormatPr defaultRowHeight="14.25" x14ac:dyDescent="0.2"/>
  <cols>
    <col min="1" max="1" width="14" style="3" customWidth="1"/>
    <col min="2" max="4" width="17" style="17" customWidth="1"/>
    <col min="5" max="5" width="14.5703125" style="17" customWidth="1"/>
    <col min="6"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1.5703125"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c r="F1" s="63"/>
    </row>
    <row r="3" spans="1:19" ht="15" x14ac:dyDescent="0.25">
      <c r="A3" s="42" t="s">
        <v>346</v>
      </c>
      <c r="D3" s="54" t="s">
        <v>320</v>
      </c>
      <c r="G3" s="58" t="s">
        <v>321</v>
      </c>
      <c r="J3" s="9" t="str">
        <f>+A3</f>
        <v>Monitoring of Oxides of Nitrogen emissions</v>
      </c>
      <c r="L3" s="9"/>
      <c r="N3" s="9" t="s">
        <v>322</v>
      </c>
      <c r="Q3" s="57" t="s">
        <v>3</v>
      </c>
      <c r="R3" s="52"/>
      <c r="S3" s="52"/>
    </row>
    <row r="4" spans="1:19" ht="14.1" customHeight="1" x14ac:dyDescent="0.2">
      <c r="Q4" s="519" t="s">
        <v>323</v>
      </c>
      <c r="R4" s="519"/>
      <c r="S4" s="519"/>
    </row>
    <row r="5" spans="1:19" ht="15" x14ac:dyDescent="0.25">
      <c r="A5" s="43">
        <f>+'Cover Page'!C39</f>
        <v>2024</v>
      </c>
      <c r="B5" s="548" t="s">
        <v>325</v>
      </c>
      <c r="C5" s="548"/>
      <c r="D5" s="548"/>
      <c r="E5" s="548" t="s">
        <v>326</v>
      </c>
      <c r="F5" s="548"/>
      <c r="G5" s="548"/>
      <c r="J5" s="547"/>
      <c r="K5" s="547"/>
      <c r="L5" s="547"/>
      <c r="M5" s="547"/>
      <c r="N5" s="547"/>
      <c r="O5" s="547"/>
      <c r="Q5" s="519"/>
      <c r="R5" s="519"/>
      <c r="S5" s="519"/>
    </row>
    <row r="6" spans="1:19" s="194" customFormat="1" ht="37.5" customHeight="1" x14ac:dyDescent="0.25">
      <c r="A6" s="36" t="s">
        <v>384</v>
      </c>
      <c r="B6" s="28" t="s">
        <v>347</v>
      </c>
      <c r="C6" s="28" t="s">
        <v>379</v>
      </c>
      <c r="D6" s="28" t="s">
        <v>380</v>
      </c>
      <c r="E6" s="28" t="s">
        <v>387</v>
      </c>
      <c r="F6" s="28" t="s">
        <v>378</v>
      </c>
      <c r="G6" s="28" t="s">
        <v>377</v>
      </c>
      <c r="H6" s="193"/>
      <c r="J6" s="36">
        <f>+A5</f>
        <v>2024</v>
      </c>
      <c r="K6" s="36" t="s">
        <v>384</v>
      </c>
      <c r="L6" s="191" t="s">
        <v>379</v>
      </c>
      <c r="M6" s="191" t="s">
        <v>380</v>
      </c>
      <c r="N6" s="191" t="s">
        <v>378</v>
      </c>
      <c r="O6" s="191" t="s">
        <v>377</v>
      </c>
      <c r="Q6" s="519"/>
      <c r="R6" s="519"/>
      <c r="S6" s="519"/>
    </row>
    <row r="7" spans="1:19" x14ac:dyDescent="0.2">
      <c r="A7" s="47" t="s">
        <v>328</v>
      </c>
      <c r="B7" s="45">
        <v>400</v>
      </c>
      <c r="C7" s="46">
        <f>AVERAGE(L7, L22)</f>
        <v>151</v>
      </c>
      <c r="D7" s="254">
        <f>MAX(M7,M22)</f>
        <v>203</v>
      </c>
      <c r="E7" s="45">
        <v>180</v>
      </c>
      <c r="F7" s="46">
        <f>AVERAGE(N7,N22)</f>
        <v>151.1</v>
      </c>
      <c r="G7" s="46">
        <f>MAX(O7,O22)</f>
        <v>162.06</v>
      </c>
      <c r="J7" s="549" t="s">
        <v>162</v>
      </c>
      <c r="K7" s="47" t="s">
        <v>328</v>
      </c>
      <c r="L7" s="263">
        <v>151</v>
      </c>
      <c r="M7" s="253">
        <v>180</v>
      </c>
      <c r="N7" s="253">
        <v>150.75</v>
      </c>
      <c r="O7" s="253">
        <v>162.06</v>
      </c>
      <c r="Q7" s="519"/>
      <c r="R7" s="519"/>
      <c r="S7" s="519"/>
    </row>
    <row r="8" spans="1:19" x14ac:dyDescent="0.2">
      <c r="A8" s="47" t="s">
        <v>329</v>
      </c>
      <c r="B8" s="45">
        <v>400</v>
      </c>
      <c r="C8" s="46">
        <f t="shared" ref="C8:C18" si="0">AVERAGE(L8, L23)</f>
        <v>157.5</v>
      </c>
      <c r="D8" s="254">
        <f t="shared" ref="D8:D18" si="1">MAX(M8,M23)</f>
        <v>190</v>
      </c>
      <c r="E8" s="45">
        <v>180</v>
      </c>
      <c r="F8" s="46">
        <f t="shared" ref="F8:F18" si="2">AVERAGE(N8,N23)</f>
        <v>157.34</v>
      </c>
      <c r="G8" s="46">
        <f t="shared" ref="G8:G18" si="3">MAX(O8,O23)</f>
        <v>162.06</v>
      </c>
      <c r="J8" s="549"/>
      <c r="K8" s="47" t="s">
        <v>329</v>
      </c>
      <c r="L8" s="263">
        <v>155</v>
      </c>
      <c r="M8" s="253">
        <v>174</v>
      </c>
      <c r="N8" s="253">
        <v>155.05000000000001</v>
      </c>
      <c r="O8" s="253">
        <v>162.06</v>
      </c>
      <c r="Q8" s="519"/>
      <c r="R8" s="519"/>
      <c r="S8" s="519"/>
    </row>
    <row r="9" spans="1:19" ht="15" x14ac:dyDescent="0.25">
      <c r="A9" s="47" t="s">
        <v>330</v>
      </c>
      <c r="B9" s="45">
        <v>400</v>
      </c>
      <c r="C9" s="46">
        <f t="shared" si="0"/>
        <v>148.5</v>
      </c>
      <c r="D9" s="254">
        <f t="shared" si="1"/>
        <v>190</v>
      </c>
      <c r="E9" s="45">
        <v>180</v>
      </c>
      <c r="F9" s="46">
        <f t="shared" si="2"/>
        <v>148.42500000000001</v>
      </c>
      <c r="G9" s="46">
        <f t="shared" si="3"/>
        <v>160.83000000000001</v>
      </c>
      <c r="J9" s="549"/>
      <c r="K9" s="47" t="s">
        <v>330</v>
      </c>
      <c r="L9" s="263">
        <v>148</v>
      </c>
      <c r="M9" s="253">
        <v>176</v>
      </c>
      <c r="N9" s="253">
        <v>148.11000000000001</v>
      </c>
      <c r="O9" s="253">
        <v>160.83000000000001</v>
      </c>
      <c r="Q9" s="56" t="s">
        <v>331</v>
      </c>
    </row>
    <row r="10" spans="1:19" ht="14.25" customHeight="1" x14ac:dyDescent="0.2">
      <c r="A10" s="47" t="s">
        <v>332</v>
      </c>
      <c r="B10" s="45">
        <v>400</v>
      </c>
      <c r="C10" s="46">
        <f t="shared" si="0"/>
        <v>146</v>
      </c>
      <c r="D10" s="254">
        <f t="shared" si="1"/>
        <v>170</v>
      </c>
      <c r="E10" s="45">
        <v>180</v>
      </c>
      <c r="F10" s="46">
        <f t="shared" si="2"/>
        <v>146.01999999999998</v>
      </c>
      <c r="G10" s="46">
        <f t="shared" si="3"/>
        <v>152.62</v>
      </c>
      <c r="J10" s="549"/>
      <c r="K10" s="47" t="s">
        <v>332</v>
      </c>
      <c r="L10" s="253">
        <v>147</v>
      </c>
      <c r="M10" s="253">
        <v>170</v>
      </c>
      <c r="N10" s="253">
        <v>147.41</v>
      </c>
      <c r="O10" s="253">
        <v>152.34</v>
      </c>
      <c r="Q10" s="545" t="s">
        <v>333</v>
      </c>
      <c r="R10" s="545"/>
      <c r="S10" s="545"/>
    </row>
    <row r="11" spans="1:19" x14ac:dyDescent="0.2">
      <c r="A11" s="47" t="s">
        <v>334</v>
      </c>
      <c r="B11" s="45">
        <v>400</v>
      </c>
      <c r="C11" s="46">
        <f t="shared" si="0"/>
        <v>148.5</v>
      </c>
      <c r="D11" s="254">
        <f t="shared" si="1"/>
        <v>181</v>
      </c>
      <c r="E11" s="45">
        <v>180</v>
      </c>
      <c r="F11" s="46">
        <f t="shared" si="2"/>
        <v>148.26999999999998</v>
      </c>
      <c r="G11" s="46">
        <f t="shared" si="3"/>
        <v>170.23</v>
      </c>
      <c r="J11" s="549"/>
      <c r="K11" s="47" t="s">
        <v>334</v>
      </c>
      <c r="L11" s="253">
        <v>156</v>
      </c>
      <c r="M11" s="253">
        <v>181</v>
      </c>
      <c r="N11" s="253">
        <v>155.82</v>
      </c>
      <c r="O11" s="253">
        <v>170.23</v>
      </c>
      <c r="Q11" s="545"/>
      <c r="R11" s="545"/>
      <c r="S11" s="545"/>
    </row>
    <row r="12" spans="1:19" x14ac:dyDescent="0.2">
      <c r="A12" s="47" t="s">
        <v>335</v>
      </c>
      <c r="B12" s="45">
        <v>400</v>
      </c>
      <c r="C12" s="46">
        <f t="shared" si="0"/>
        <v>155</v>
      </c>
      <c r="D12" s="254">
        <f t="shared" si="1"/>
        <v>183</v>
      </c>
      <c r="E12" s="45">
        <v>180</v>
      </c>
      <c r="F12" s="46">
        <f t="shared" si="2"/>
        <v>155.22500000000002</v>
      </c>
      <c r="G12" s="46">
        <f t="shared" si="3"/>
        <v>168.41</v>
      </c>
      <c r="J12" s="549"/>
      <c r="K12" s="47" t="s">
        <v>335</v>
      </c>
      <c r="L12" s="253">
        <v>164</v>
      </c>
      <c r="M12" s="253">
        <v>183</v>
      </c>
      <c r="N12" s="253">
        <v>164.02</v>
      </c>
      <c r="O12" s="253">
        <v>168.41</v>
      </c>
      <c r="Q12" s="545"/>
      <c r="R12" s="545"/>
      <c r="S12" s="545"/>
    </row>
    <row r="13" spans="1:19" ht="14.25" customHeight="1" x14ac:dyDescent="0.2">
      <c r="A13" s="47" t="s">
        <v>336</v>
      </c>
      <c r="B13" s="45">
        <v>400</v>
      </c>
      <c r="C13" s="46">
        <f t="shared" si="0"/>
        <v>155.5</v>
      </c>
      <c r="D13" s="254">
        <f t="shared" si="1"/>
        <v>180</v>
      </c>
      <c r="E13" s="45">
        <v>180</v>
      </c>
      <c r="F13" s="46">
        <f t="shared" si="2"/>
        <v>155.755</v>
      </c>
      <c r="G13" s="46">
        <f t="shared" si="3"/>
        <v>168.24</v>
      </c>
      <c r="J13" s="549"/>
      <c r="K13" s="47" t="s">
        <v>336</v>
      </c>
      <c r="L13" s="253">
        <v>159</v>
      </c>
      <c r="M13" s="253">
        <v>180</v>
      </c>
      <c r="N13" s="253">
        <v>159.47</v>
      </c>
      <c r="O13" s="253">
        <v>168.24</v>
      </c>
      <c r="Q13" s="545" t="s">
        <v>337</v>
      </c>
      <c r="R13" s="545"/>
      <c r="S13" s="545"/>
    </row>
    <row r="14" spans="1:19" x14ac:dyDescent="0.2">
      <c r="A14" s="47" t="s">
        <v>338</v>
      </c>
      <c r="B14" s="45">
        <v>400</v>
      </c>
      <c r="C14" s="46">
        <f t="shared" si="0"/>
        <v>149</v>
      </c>
      <c r="D14" s="254">
        <f t="shared" si="1"/>
        <v>189</v>
      </c>
      <c r="E14" s="45">
        <v>180</v>
      </c>
      <c r="F14" s="46">
        <f t="shared" si="2"/>
        <v>148.9</v>
      </c>
      <c r="G14" s="46">
        <f t="shared" si="3"/>
        <v>165.06</v>
      </c>
      <c r="J14" s="549"/>
      <c r="K14" s="47" t="s">
        <v>338</v>
      </c>
      <c r="L14" s="253">
        <v>155</v>
      </c>
      <c r="M14" s="253">
        <v>189</v>
      </c>
      <c r="N14" s="253">
        <v>154.37</v>
      </c>
      <c r="O14" s="253">
        <v>165.06</v>
      </c>
      <c r="Q14" s="545"/>
      <c r="R14" s="545"/>
      <c r="S14" s="545"/>
    </row>
    <row r="15" spans="1:19" x14ac:dyDescent="0.2">
      <c r="A15" s="47" t="s">
        <v>339</v>
      </c>
      <c r="B15" s="45">
        <v>400</v>
      </c>
      <c r="C15" s="46">
        <f t="shared" si="0"/>
        <v>143.5</v>
      </c>
      <c r="D15" s="254">
        <f t="shared" si="1"/>
        <v>177</v>
      </c>
      <c r="E15" s="45">
        <v>180</v>
      </c>
      <c r="F15" s="46">
        <f t="shared" si="2"/>
        <v>143.72</v>
      </c>
      <c r="G15" s="46">
        <f t="shared" si="3"/>
        <v>161.07</v>
      </c>
      <c r="J15" s="549"/>
      <c r="K15" s="47" t="s">
        <v>339</v>
      </c>
      <c r="L15" s="253">
        <v>150</v>
      </c>
      <c r="M15" s="253">
        <v>177</v>
      </c>
      <c r="N15" s="253">
        <v>150.4</v>
      </c>
      <c r="O15" s="253">
        <v>161.07</v>
      </c>
      <c r="Q15" s="545"/>
      <c r="R15" s="545"/>
      <c r="S15" s="545"/>
    </row>
    <row r="16" spans="1:19" x14ac:dyDescent="0.2">
      <c r="A16" s="47" t="s">
        <v>340</v>
      </c>
      <c r="B16" s="45">
        <v>400</v>
      </c>
      <c r="C16" s="46">
        <f t="shared" si="0"/>
        <v>154.5</v>
      </c>
      <c r="D16" s="254">
        <f t="shared" si="1"/>
        <v>178</v>
      </c>
      <c r="E16" s="45">
        <v>180</v>
      </c>
      <c r="F16" s="46">
        <f t="shared" si="2"/>
        <v>154.75</v>
      </c>
      <c r="G16" s="46">
        <f t="shared" si="3"/>
        <v>163.88</v>
      </c>
      <c r="J16" s="549"/>
      <c r="K16" s="47" t="s">
        <v>340</v>
      </c>
      <c r="L16" s="253">
        <v>154</v>
      </c>
      <c r="M16" s="253">
        <v>178</v>
      </c>
      <c r="N16" s="253">
        <v>154.49</v>
      </c>
      <c r="O16" s="253">
        <v>163.88</v>
      </c>
      <c r="Q16" s="545"/>
      <c r="R16" s="545"/>
      <c r="S16" s="545"/>
    </row>
    <row r="17" spans="1:15" x14ac:dyDescent="0.2">
      <c r="A17" s="47" t="s">
        <v>341</v>
      </c>
      <c r="B17" s="45">
        <v>400</v>
      </c>
      <c r="C17" s="46">
        <f t="shared" si="0"/>
        <v>156.5</v>
      </c>
      <c r="D17" s="254">
        <f t="shared" si="1"/>
        <v>187</v>
      </c>
      <c r="E17" s="45">
        <v>180</v>
      </c>
      <c r="F17" s="46">
        <f t="shared" si="2"/>
        <v>156.85</v>
      </c>
      <c r="G17" s="46">
        <f t="shared" si="3"/>
        <v>164.64</v>
      </c>
      <c r="J17" s="549"/>
      <c r="K17" s="47" t="s">
        <v>341</v>
      </c>
      <c r="L17" s="253">
        <v>154</v>
      </c>
      <c r="M17" s="253">
        <v>187</v>
      </c>
      <c r="N17" s="253">
        <v>154.66</v>
      </c>
      <c r="O17" s="253">
        <v>164.45</v>
      </c>
    </row>
    <row r="18" spans="1:15" x14ac:dyDescent="0.2">
      <c r="A18" s="47" t="s">
        <v>342</v>
      </c>
      <c r="B18" s="45">
        <v>400</v>
      </c>
      <c r="C18" s="46">
        <f t="shared" si="0"/>
        <v>157</v>
      </c>
      <c r="D18" s="254">
        <f t="shared" si="1"/>
        <v>190</v>
      </c>
      <c r="E18" s="45">
        <v>180</v>
      </c>
      <c r="F18" s="46">
        <f t="shared" si="2"/>
        <v>156.91</v>
      </c>
      <c r="G18" s="46">
        <f t="shared" si="3"/>
        <v>166.81</v>
      </c>
      <c r="J18" s="549"/>
      <c r="K18" s="47" t="s">
        <v>342</v>
      </c>
      <c r="L18" s="253">
        <v>161</v>
      </c>
      <c r="M18" s="253">
        <v>182</v>
      </c>
      <c r="N18" s="253">
        <v>161.07</v>
      </c>
      <c r="O18" s="253">
        <v>166.81</v>
      </c>
    </row>
    <row r="19" spans="1:15" ht="15" x14ac:dyDescent="0.25">
      <c r="E19" s="550"/>
      <c r="F19" s="551"/>
      <c r="G19" s="551"/>
      <c r="J19" s="549"/>
      <c r="K19" s="44" t="s">
        <v>343</v>
      </c>
      <c r="L19" s="44">
        <f>AVERAGE(L7:L18)</f>
        <v>154.5</v>
      </c>
      <c r="M19" s="44">
        <f>MAX(M7:M18)</f>
        <v>189</v>
      </c>
      <c r="N19" s="44">
        <f>AVERAGE(N7:N18)</f>
        <v>154.63500000000002</v>
      </c>
      <c r="O19" s="44">
        <f>MAX(O7:O18)</f>
        <v>170.23</v>
      </c>
    </row>
    <row r="21" spans="1:15" ht="51" x14ac:dyDescent="0.2">
      <c r="J21" s="43">
        <f>+A5</f>
        <v>2024</v>
      </c>
      <c r="K21" s="43" t="s">
        <v>324</v>
      </c>
      <c r="L21" s="191" t="s">
        <v>379</v>
      </c>
      <c r="M21" s="191" t="s">
        <v>380</v>
      </c>
      <c r="N21" s="191" t="s">
        <v>378</v>
      </c>
      <c r="O21" s="191" t="s">
        <v>377</v>
      </c>
    </row>
    <row r="22" spans="1:15" x14ac:dyDescent="0.2">
      <c r="J22" s="549" t="s">
        <v>163</v>
      </c>
      <c r="K22" s="47" t="s">
        <v>328</v>
      </c>
      <c r="L22" s="253">
        <v>151</v>
      </c>
      <c r="M22" s="253">
        <v>203</v>
      </c>
      <c r="N22" s="253">
        <v>151.44999999999999</v>
      </c>
      <c r="O22" s="253">
        <v>159.47999999999999</v>
      </c>
    </row>
    <row r="23" spans="1:15" x14ac:dyDescent="0.2">
      <c r="J23" s="549"/>
      <c r="K23" s="47" t="s">
        <v>329</v>
      </c>
      <c r="L23" s="253">
        <v>160</v>
      </c>
      <c r="M23" s="253">
        <v>190</v>
      </c>
      <c r="N23" s="253">
        <v>159.63</v>
      </c>
      <c r="O23" s="253">
        <v>161.88</v>
      </c>
    </row>
    <row r="24" spans="1:15" x14ac:dyDescent="0.2">
      <c r="J24" s="549"/>
      <c r="K24" s="47" t="s">
        <v>330</v>
      </c>
      <c r="L24" s="253">
        <v>149</v>
      </c>
      <c r="M24" s="253">
        <v>190</v>
      </c>
      <c r="N24" s="253">
        <v>148.74</v>
      </c>
      <c r="O24" s="253">
        <v>160.72999999999999</v>
      </c>
    </row>
    <row r="25" spans="1:15" x14ac:dyDescent="0.2">
      <c r="J25" s="549"/>
      <c r="K25" s="47" t="s">
        <v>332</v>
      </c>
      <c r="L25" s="253">
        <v>145</v>
      </c>
      <c r="M25" s="253">
        <v>167</v>
      </c>
      <c r="N25" s="253">
        <v>144.63</v>
      </c>
      <c r="O25" s="253">
        <v>152.62</v>
      </c>
    </row>
    <row r="26" spans="1:15" x14ac:dyDescent="0.2">
      <c r="J26" s="549"/>
      <c r="K26" s="47" t="s">
        <v>334</v>
      </c>
      <c r="L26" s="253">
        <v>141</v>
      </c>
      <c r="M26" s="253">
        <v>168</v>
      </c>
      <c r="N26" s="253">
        <v>140.72</v>
      </c>
      <c r="O26" s="253">
        <v>147.11000000000001</v>
      </c>
    </row>
    <row r="27" spans="1:15" x14ac:dyDescent="0.2">
      <c r="J27" s="549"/>
      <c r="K27" s="47" t="s">
        <v>335</v>
      </c>
      <c r="L27" s="253">
        <v>146</v>
      </c>
      <c r="M27" s="253">
        <v>170</v>
      </c>
      <c r="N27" s="253">
        <v>146.43</v>
      </c>
      <c r="O27" s="253">
        <v>154.06</v>
      </c>
    </row>
    <row r="28" spans="1:15" x14ac:dyDescent="0.2">
      <c r="J28" s="549"/>
      <c r="K28" s="47" t="s">
        <v>336</v>
      </c>
      <c r="L28" s="253">
        <v>152</v>
      </c>
      <c r="M28" s="253">
        <v>175</v>
      </c>
      <c r="N28" s="253">
        <v>152.04</v>
      </c>
      <c r="O28" s="253">
        <v>157.21</v>
      </c>
    </row>
    <row r="29" spans="1:15" x14ac:dyDescent="0.2">
      <c r="J29" s="549"/>
      <c r="K29" s="47" t="s">
        <v>338</v>
      </c>
      <c r="L29" s="253">
        <v>143</v>
      </c>
      <c r="M29" s="253">
        <v>167</v>
      </c>
      <c r="N29" s="253">
        <v>143.43</v>
      </c>
      <c r="O29" s="253">
        <v>153.22</v>
      </c>
    </row>
    <row r="30" spans="1:15" x14ac:dyDescent="0.2">
      <c r="J30" s="549"/>
      <c r="K30" s="47" t="s">
        <v>339</v>
      </c>
      <c r="L30" s="253">
        <v>137</v>
      </c>
      <c r="M30" s="253">
        <v>176</v>
      </c>
      <c r="N30" s="253">
        <v>137.04</v>
      </c>
      <c r="O30" s="253">
        <v>154.91</v>
      </c>
    </row>
    <row r="31" spans="1:15" x14ac:dyDescent="0.2">
      <c r="J31" s="549"/>
      <c r="K31" s="47" t="s">
        <v>340</v>
      </c>
      <c r="L31" s="253">
        <v>155</v>
      </c>
      <c r="M31" s="253">
        <v>173</v>
      </c>
      <c r="N31" s="253">
        <v>155.01</v>
      </c>
      <c r="O31" s="253">
        <v>161.46</v>
      </c>
    </row>
    <row r="32" spans="1:15" x14ac:dyDescent="0.2">
      <c r="J32" s="549"/>
      <c r="K32" s="47" t="s">
        <v>341</v>
      </c>
      <c r="L32" s="253">
        <v>159</v>
      </c>
      <c r="M32" s="253">
        <v>173</v>
      </c>
      <c r="N32" s="253">
        <v>159.04</v>
      </c>
      <c r="O32" s="253">
        <v>164.64</v>
      </c>
    </row>
    <row r="33" spans="1:15" x14ac:dyDescent="0.2">
      <c r="J33" s="549"/>
      <c r="K33" s="47" t="s">
        <v>342</v>
      </c>
      <c r="L33" s="253">
        <v>153</v>
      </c>
      <c r="M33" s="253">
        <v>190</v>
      </c>
      <c r="N33" s="253">
        <v>152.75</v>
      </c>
      <c r="O33" s="253">
        <v>164.69</v>
      </c>
    </row>
    <row r="34" spans="1:15" x14ac:dyDescent="0.2">
      <c r="J34" s="549"/>
      <c r="K34" s="44" t="s">
        <v>343</v>
      </c>
      <c r="L34" s="44">
        <f>AVERAGE(L22:L33)</f>
        <v>149.25</v>
      </c>
      <c r="M34" s="44">
        <f>MAX(M22:M33)</f>
        <v>203</v>
      </c>
      <c r="N34" s="44">
        <f>AVERAGE(N22:N33)</f>
        <v>149.24250000000001</v>
      </c>
      <c r="O34" s="44">
        <f>MAX(O22:O33)</f>
        <v>164.69</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4">
    <mergeCell ref="Q4:S8"/>
    <mergeCell ref="Q10:S12"/>
    <mergeCell ref="Q13:S16"/>
    <mergeCell ref="J67:J79"/>
    <mergeCell ref="B5:D5"/>
    <mergeCell ref="E5:G5"/>
    <mergeCell ref="J5:O5"/>
    <mergeCell ref="J7:J19"/>
    <mergeCell ref="J22:J34"/>
    <mergeCell ref="J37:J49"/>
    <mergeCell ref="A48:G48"/>
    <mergeCell ref="A49:G52"/>
    <mergeCell ref="J52:J64"/>
    <mergeCell ref="E19:G19"/>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92D050"/>
    <pageSetUpPr fitToPage="1"/>
  </sheetPr>
  <dimension ref="A1:S79"/>
  <sheetViews>
    <sheetView topLeftCell="A3" workbookViewId="0">
      <selection activeCell="I36" sqref="I36"/>
    </sheetView>
  </sheetViews>
  <sheetFormatPr defaultRowHeight="14.25" x14ac:dyDescent="0.2"/>
  <cols>
    <col min="1" max="1" width="14" style="3" customWidth="1"/>
    <col min="2" max="4" width="17" style="17" customWidth="1"/>
    <col min="5" max="5" width="14.5703125" style="17" customWidth="1"/>
    <col min="6"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1.5703125"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row>
    <row r="3" spans="1:19" ht="15" x14ac:dyDescent="0.25">
      <c r="A3" s="42" t="s">
        <v>348</v>
      </c>
      <c r="D3" s="54" t="s">
        <v>320</v>
      </c>
      <c r="G3" s="58" t="s">
        <v>321</v>
      </c>
      <c r="J3" s="9" t="str">
        <f>+A3</f>
        <v>Monitoring of Total organic carbon emissions</v>
      </c>
      <c r="L3" s="9"/>
      <c r="N3" s="9" t="s">
        <v>322</v>
      </c>
      <c r="Q3" s="57" t="s">
        <v>3</v>
      </c>
      <c r="R3" s="52"/>
      <c r="S3" s="52"/>
    </row>
    <row r="4" spans="1:19" ht="14.1" customHeight="1" x14ac:dyDescent="0.2">
      <c r="Q4" s="519" t="s">
        <v>323</v>
      </c>
      <c r="R4" s="519"/>
      <c r="S4" s="519"/>
    </row>
    <row r="5" spans="1:19" ht="15" x14ac:dyDescent="0.25">
      <c r="A5" s="43">
        <f>+'Cover Page'!C39</f>
        <v>2024</v>
      </c>
      <c r="B5" s="548" t="s">
        <v>325</v>
      </c>
      <c r="C5" s="548"/>
      <c r="D5" s="548"/>
      <c r="E5" s="548" t="s">
        <v>326</v>
      </c>
      <c r="F5" s="548"/>
      <c r="G5" s="548"/>
      <c r="J5" s="547"/>
      <c r="K5" s="547"/>
      <c r="L5" s="547"/>
      <c r="M5" s="547"/>
      <c r="N5" s="547"/>
      <c r="O5" s="547"/>
      <c r="Q5" s="519"/>
      <c r="R5" s="519"/>
      <c r="S5" s="519"/>
    </row>
    <row r="6" spans="1:19" s="194" customFormat="1" ht="37.5" customHeight="1" x14ac:dyDescent="0.25">
      <c r="A6" s="36" t="s">
        <v>384</v>
      </c>
      <c r="B6" s="28" t="s">
        <v>349</v>
      </c>
      <c r="C6" s="28" t="s">
        <v>379</v>
      </c>
      <c r="D6" s="28" t="s">
        <v>380</v>
      </c>
      <c r="E6" s="28" t="s">
        <v>350</v>
      </c>
      <c r="F6" s="28" t="s">
        <v>378</v>
      </c>
      <c r="G6" s="28" t="s">
        <v>377</v>
      </c>
      <c r="H6" s="193"/>
      <c r="J6" s="36">
        <f>+A5</f>
        <v>2024</v>
      </c>
      <c r="K6" s="36" t="s">
        <v>384</v>
      </c>
      <c r="L6" s="191" t="s">
        <v>379</v>
      </c>
      <c r="M6" s="191" t="s">
        <v>380</v>
      </c>
      <c r="N6" s="191" t="s">
        <v>378</v>
      </c>
      <c r="O6" s="191" t="s">
        <v>377</v>
      </c>
      <c r="Q6" s="519"/>
      <c r="R6" s="519"/>
      <c r="S6" s="519"/>
    </row>
    <row r="7" spans="1:19" x14ac:dyDescent="0.2">
      <c r="A7" s="47" t="s">
        <v>328</v>
      </c>
      <c r="B7" s="45">
        <v>20</v>
      </c>
      <c r="C7" s="46">
        <f>AVERAGE(L7, L22)</f>
        <v>0.5</v>
      </c>
      <c r="D7" s="254">
        <f>MAX(M7,M22)</f>
        <v>4</v>
      </c>
      <c r="E7" s="45">
        <v>10</v>
      </c>
      <c r="F7" s="46">
        <f>AVERAGE(N7,N22)</f>
        <v>0.6</v>
      </c>
      <c r="G7" s="46">
        <f>MAX(O7,O22)</f>
        <v>0.96</v>
      </c>
      <c r="J7" s="549" t="s">
        <v>162</v>
      </c>
      <c r="K7" s="47" t="s">
        <v>328</v>
      </c>
      <c r="L7" s="253">
        <v>0</v>
      </c>
      <c r="M7" s="253">
        <v>2</v>
      </c>
      <c r="N7" s="253">
        <v>0.49</v>
      </c>
      <c r="O7" s="253">
        <v>0.79</v>
      </c>
      <c r="Q7" s="519"/>
      <c r="R7" s="519"/>
      <c r="S7" s="519"/>
    </row>
    <row r="8" spans="1:19" x14ac:dyDescent="0.2">
      <c r="A8" s="47" t="s">
        <v>329</v>
      </c>
      <c r="B8" s="45">
        <v>20</v>
      </c>
      <c r="C8" s="46">
        <f t="shared" ref="C8:C18" si="0">AVERAGE(L8, L23)</f>
        <v>0.5</v>
      </c>
      <c r="D8" s="254">
        <f t="shared" ref="D8:D18" si="1">MAX(M8,M23)</f>
        <v>10</v>
      </c>
      <c r="E8" s="45">
        <v>10</v>
      </c>
      <c r="F8" s="46">
        <f t="shared" ref="F8:F18" si="2">AVERAGE(N8,N23)</f>
        <v>0.58000000000000007</v>
      </c>
      <c r="G8" s="46">
        <f t="shared" ref="G8:G18" si="3">MAX(O8,O23)</f>
        <v>0.9</v>
      </c>
      <c r="J8" s="549"/>
      <c r="K8" s="47" t="s">
        <v>329</v>
      </c>
      <c r="L8" s="253">
        <v>0</v>
      </c>
      <c r="M8" s="253">
        <v>10</v>
      </c>
      <c r="N8" s="253">
        <v>0.49</v>
      </c>
      <c r="O8" s="253">
        <v>0.9</v>
      </c>
      <c r="Q8" s="519"/>
      <c r="R8" s="519"/>
      <c r="S8" s="519"/>
    </row>
    <row r="9" spans="1:19" ht="15" x14ac:dyDescent="0.25">
      <c r="A9" s="47" t="s">
        <v>330</v>
      </c>
      <c r="B9" s="45">
        <v>20</v>
      </c>
      <c r="C9" s="46">
        <f t="shared" si="0"/>
        <v>0</v>
      </c>
      <c r="D9" s="254">
        <f t="shared" si="1"/>
        <v>8</v>
      </c>
      <c r="E9" s="45">
        <v>10</v>
      </c>
      <c r="F9" s="46">
        <f t="shared" si="2"/>
        <v>0.41000000000000003</v>
      </c>
      <c r="G9" s="46">
        <f t="shared" si="3"/>
        <v>2.04</v>
      </c>
      <c r="J9" s="549"/>
      <c r="K9" s="47" t="s">
        <v>330</v>
      </c>
      <c r="L9" s="253">
        <v>0</v>
      </c>
      <c r="M9" s="253">
        <v>8</v>
      </c>
      <c r="N9" s="253">
        <v>0.39</v>
      </c>
      <c r="O9" s="253">
        <v>2.04</v>
      </c>
      <c r="Q9" s="56" t="s">
        <v>331</v>
      </c>
    </row>
    <row r="10" spans="1:19" ht="14.25" customHeight="1" x14ac:dyDescent="0.2">
      <c r="A10" s="47" t="s">
        <v>332</v>
      </c>
      <c r="B10" s="45">
        <v>20</v>
      </c>
      <c r="C10" s="46">
        <f t="shared" si="0"/>
        <v>0</v>
      </c>
      <c r="D10" s="254">
        <f t="shared" si="1"/>
        <v>2</v>
      </c>
      <c r="E10" s="45">
        <v>10</v>
      </c>
      <c r="F10" s="46">
        <f t="shared" si="2"/>
        <v>0.29499999999999998</v>
      </c>
      <c r="G10" s="46">
        <f t="shared" si="3"/>
        <v>0.86</v>
      </c>
      <c r="J10" s="549"/>
      <c r="K10" s="47" t="s">
        <v>332</v>
      </c>
      <c r="L10" s="253">
        <v>0</v>
      </c>
      <c r="M10" s="253">
        <v>2</v>
      </c>
      <c r="N10" s="253">
        <v>0.3</v>
      </c>
      <c r="O10" s="253">
        <v>0.86</v>
      </c>
      <c r="Q10" s="545" t="s">
        <v>333</v>
      </c>
      <c r="R10" s="545"/>
      <c r="S10" s="545"/>
    </row>
    <row r="11" spans="1:19" x14ac:dyDescent="0.2">
      <c r="A11" s="47" t="s">
        <v>334</v>
      </c>
      <c r="B11" s="45">
        <v>20</v>
      </c>
      <c r="C11" s="46">
        <f t="shared" si="0"/>
        <v>0</v>
      </c>
      <c r="D11" s="254">
        <f t="shared" si="1"/>
        <v>6</v>
      </c>
      <c r="E11" s="45">
        <v>10</v>
      </c>
      <c r="F11" s="46">
        <f t="shared" si="2"/>
        <v>0.23</v>
      </c>
      <c r="G11" s="46">
        <f t="shared" si="3"/>
        <v>0.5</v>
      </c>
      <c r="J11" s="549"/>
      <c r="K11" s="47" t="s">
        <v>334</v>
      </c>
      <c r="L11" s="253">
        <v>0</v>
      </c>
      <c r="M11" s="253">
        <v>3</v>
      </c>
      <c r="N11" s="253">
        <v>0.19</v>
      </c>
      <c r="O11" s="253">
        <v>0.31</v>
      </c>
      <c r="Q11" s="545"/>
      <c r="R11" s="545"/>
      <c r="S11" s="545"/>
    </row>
    <row r="12" spans="1:19" x14ac:dyDescent="0.2">
      <c r="A12" s="47" t="s">
        <v>335</v>
      </c>
      <c r="B12" s="45">
        <v>20</v>
      </c>
      <c r="C12" s="46">
        <f t="shared" si="0"/>
        <v>0.5</v>
      </c>
      <c r="D12" s="254">
        <f t="shared" si="1"/>
        <v>8</v>
      </c>
      <c r="E12" s="45">
        <v>10</v>
      </c>
      <c r="F12" s="46">
        <f t="shared" si="2"/>
        <v>0.245</v>
      </c>
      <c r="G12" s="46">
        <f t="shared" si="3"/>
        <v>0.4</v>
      </c>
      <c r="J12" s="549"/>
      <c r="K12" s="47" t="s">
        <v>335</v>
      </c>
      <c r="L12" s="253">
        <v>0</v>
      </c>
      <c r="M12" s="253">
        <v>8</v>
      </c>
      <c r="N12" s="253">
        <v>0.23</v>
      </c>
      <c r="O12" s="253">
        <v>0.38</v>
      </c>
      <c r="Q12" s="545"/>
      <c r="R12" s="545"/>
      <c r="S12" s="545"/>
    </row>
    <row r="13" spans="1:19" ht="14.25" customHeight="1" x14ac:dyDescent="0.2">
      <c r="A13" s="47" t="s">
        <v>336</v>
      </c>
      <c r="B13" s="45">
        <v>20</v>
      </c>
      <c r="C13" s="46">
        <f t="shared" si="0"/>
        <v>0</v>
      </c>
      <c r="D13" s="254">
        <f t="shared" si="1"/>
        <v>3</v>
      </c>
      <c r="E13" s="45">
        <v>10</v>
      </c>
      <c r="F13" s="46">
        <f t="shared" si="2"/>
        <v>0.30000000000000004</v>
      </c>
      <c r="G13" s="46">
        <f t="shared" si="3"/>
        <v>0.43</v>
      </c>
      <c r="J13" s="549"/>
      <c r="K13" s="47" t="s">
        <v>336</v>
      </c>
      <c r="L13" s="253">
        <v>0</v>
      </c>
      <c r="M13" s="253">
        <v>3</v>
      </c>
      <c r="N13" s="253">
        <v>0.33</v>
      </c>
      <c r="O13" s="253">
        <v>0.43</v>
      </c>
      <c r="Q13" s="545" t="s">
        <v>337</v>
      </c>
      <c r="R13" s="545"/>
      <c r="S13" s="545"/>
    </row>
    <row r="14" spans="1:19" x14ac:dyDescent="0.2">
      <c r="A14" s="47" t="s">
        <v>338</v>
      </c>
      <c r="B14" s="45">
        <v>20</v>
      </c>
      <c r="C14" s="46">
        <f t="shared" si="0"/>
        <v>0</v>
      </c>
      <c r="D14" s="254">
        <f t="shared" si="1"/>
        <v>3</v>
      </c>
      <c r="E14" s="45">
        <v>10</v>
      </c>
      <c r="F14" s="46">
        <f t="shared" si="2"/>
        <v>0.315</v>
      </c>
      <c r="G14" s="46">
        <f t="shared" si="3"/>
        <v>0.49</v>
      </c>
      <c r="J14" s="549"/>
      <c r="K14" s="47" t="s">
        <v>338</v>
      </c>
      <c r="L14" s="253">
        <v>0</v>
      </c>
      <c r="M14" s="253">
        <v>3</v>
      </c>
      <c r="N14" s="253">
        <v>0.37</v>
      </c>
      <c r="O14" s="253">
        <v>0.49</v>
      </c>
      <c r="Q14" s="545"/>
      <c r="R14" s="545"/>
      <c r="S14" s="545"/>
    </row>
    <row r="15" spans="1:19" x14ac:dyDescent="0.2">
      <c r="A15" s="47" t="s">
        <v>339</v>
      </c>
      <c r="B15" s="45">
        <v>20</v>
      </c>
      <c r="C15" s="46">
        <f t="shared" si="0"/>
        <v>0</v>
      </c>
      <c r="D15" s="254">
        <f t="shared" si="1"/>
        <v>3</v>
      </c>
      <c r="E15" s="45">
        <v>10</v>
      </c>
      <c r="F15" s="46">
        <f t="shared" si="2"/>
        <v>0.32</v>
      </c>
      <c r="G15" s="46">
        <f t="shared" si="3"/>
        <v>0.5</v>
      </c>
      <c r="J15" s="549"/>
      <c r="K15" s="47" t="s">
        <v>339</v>
      </c>
      <c r="L15" s="253">
        <v>0</v>
      </c>
      <c r="M15" s="253">
        <v>3</v>
      </c>
      <c r="N15" s="253">
        <v>0.37</v>
      </c>
      <c r="O15" s="253">
        <v>0.5</v>
      </c>
      <c r="Q15" s="545"/>
      <c r="R15" s="545"/>
      <c r="S15" s="545"/>
    </row>
    <row r="16" spans="1:19" x14ac:dyDescent="0.2">
      <c r="A16" s="47" t="s">
        <v>340</v>
      </c>
      <c r="B16" s="45">
        <v>20</v>
      </c>
      <c r="C16" s="46">
        <f t="shared" si="0"/>
        <v>0</v>
      </c>
      <c r="D16" s="254">
        <f t="shared" si="1"/>
        <v>3</v>
      </c>
      <c r="E16" s="45">
        <v>10</v>
      </c>
      <c r="F16" s="46">
        <f t="shared" si="2"/>
        <v>0.29000000000000004</v>
      </c>
      <c r="G16" s="46">
        <f t="shared" si="3"/>
        <v>0.43</v>
      </c>
      <c r="J16" s="549"/>
      <c r="K16" s="47" t="s">
        <v>340</v>
      </c>
      <c r="L16" s="253">
        <v>0</v>
      </c>
      <c r="M16" s="253">
        <v>3</v>
      </c>
      <c r="N16" s="253">
        <v>0.34</v>
      </c>
      <c r="O16" s="253">
        <v>0.43</v>
      </c>
      <c r="Q16" s="545"/>
      <c r="R16" s="545"/>
      <c r="S16" s="545"/>
    </row>
    <row r="17" spans="1:15" x14ac:dyDescent="0.2">
      <c r="A17" s="47" t="s">
        <v>341</v>
      </c>
      <c r="B17" s="45">
        <v>20</v>
      </c>
      <c r="C17" s="46">
        <f t="shared" si="0"/>
        <v>0</v>
      </c>
      <c r="D17" s="254">
        <f t="shared" si="1"/>
        <v>3</v>
      </c>
      <c r="E17" s="45">
        <v>10</v>
      </c>
      <c r="F17" s="46">
        <f t="shared" si="2"/>
        <v>0.24</v>
      </c>
      <c r="G17" s="46">
        <f t="shared" si="3"/>
        <v>0.36</v>
      </c>
      <c r="J17" s="549"/>
      <c r="K17" s="47" t="s">
        <v>341</v>
      </c>
      <c r="L17" s="253">
        <v>0</v>
      </c>
      <c r="M17" s="253">
        <v>3</v>
      </c>
      <c r="N17" s="253">
        <v>0.23</v>
      </c>
      <c r="O17" s="253">
        <v>0.35</v>
      </c>
    </row>
    <row r="18" spans="1:15" x14ac:dyDescent="0.2">
      <c r="A18" s="47" t="s">
        <v>342</v>
      </c>
      <c r="B18" s="45">
        <v>20</v>
      </c>
      <c r="C18" s="46">
        <f t="shared" si="0"/>
        <v>0</v>
      </c>
      <c r="D18" s="254">
        <f t="shared" si="1"/>
        <v>3</v>
      </c>
      <c r="E18" s="45">
        <v>10</v>
      </c>
      <c r="F18" s="46">
        <f t="shared" si="2"/>
        <v>0.255</v>
      </c>
      <c r="G18" s="46">
        <f t="shared" si="3"/>
        <v>0.57999999999999996</v>
      </c>
      <c r="J18" s="549"/>
      <c r="K18" s="47" t="s">
        <v>342</v>
      </c>
      <c r="L18" s="253">
        <v>0</v>
      </c>
      <c r="M18" s="253">
        <v>3</v>
      </c>
      <c r="N18" s="253">
        <v>0.26</v>
      </c>
      <c r="O18" s="253">
        <v>0.57999999999999996</v>
      </c>
    </row>
    <row r="19" spans="1:15" x14ac:dyDescent="0.2">
      <c r="J19" s="549"/>
      <c r="K19" s="44" t="s">
        <v>343</v>
      </c>
      <c r="L19" s="44">
        <f>AVERAGE(L7:L18)</f>
        <v>0</v>
      </c>
      <c r="M19" s="44">
        <f>MAX(M7:M18)</f>
        <v>10</v>
      </c>
      <c r="N19" s="44">
        <f>AVERAGE(N7:N18)</f>
        <v>0.33250000000000002</v>
      </c>
      <c r="O19" s="44">
        <f>MAX(O7:O18)</f>
        <v>2.04</v>
      </c>
    </row>
    <row r="21" spans="1:15" ht="51" x14ac:dyDescent="0.2">
      <c r="J21" s="43">
        <f>+A5</f>
        <v>2024</v>
      </c>
      <c r="K21" s="43" t="s">
        <v>324</v>
      </c>
      <c r="L21" s="191" t="s">
        <v>379</v>
      </c>
      <c r="M21" s="191" t="s">
        <v>380</v>
      </c>
      <c r="N21" s="191" t="s">
        <v>378</v>
      </c>
      <c r="O21" s="191" t="s">
        <v>377</v>
      </c>
    </row>
    <row r="22" spans="1:15" x14ac:dyDescent="0.2">
      <c r="J22" s="549" t="s">
        <v>163</v>
      </c>
      <c r="K22" s="47" t="s">
        <v>328</v>
      </c>
      <c r="L22" s="253">
        <v>1</v>
      </c>
      <c r="M22" s="253">
        <v>4</v>
      </c>
      <c r="N22" s="253">
        <v>0.71</v>
      </c>
      <c r="O22" s="253">
        <v>0.96</v>
      </c>
    </row>
    <row r="23" spans="1:15" x14ac:dyDescent="0.2">
      <c r="J23" s="549"/>
      <c r="K23" s="47" t="s">
        <v>329</v>
      </c>
      <c r="L23" s="253">
        <v>1</v>
      </c>
      <c r="M23" s="253">
        <v>2</v>
      </c>
      <c r="N23" s="253">
        <v>0.67</v>
      </c>
      <c r="O23" s="253">
        <v>0.75</v>
      </c>
    </row>
    <row r="24" spans="1:15" x14ac:dyDescent="0.2">
      <c r="J24" s="549"/>
      <c r="K24" s="47" t="s">
        <v>330</v>
      </c>
      <c r="L24" s="253">
        <v>0</v>
      </c>
      <c r="M24" s="253">
        <v>3</v>
      </c>
      <c r="N24" s="253">
        <v>0.43</v>
      </c>
      <c r="O24" s="253">
        <v>0.74</v>
      </c>
    </row>
    <row r="25" spans="1:15" x14ac:dyDescent="0.2">
      <c r="J25" s="549"/>
      <c r="K25" s="47" t="s">
        <v>332</v>
      </c>
      <c r="L25" s="253">
        <v>0</v>
      </c>
      <c r="M25" s="253">
        <v>1</v>
      </c>
      <c r="N25" s="253">
        <v>0.28999999999999998</v>
      </c>
      <c r="O25" s="253">
        <v>0.41</v>
      </c>
    </row>
    <row r="26" spans="1:15" x14ac:dyDescent="0.2">
      <c r="J26" s="549"/>
      <c r="K26" s="47" t="s">
        <v>334</v>
      </c>
      <c r="L26" s="253">
        <v>0</v>
      </c>
      <c r="M26" s="253">
        <v>6</v>
      </c>
      <c r="N26" s="253">
        <v>0.27</v>
      </c>
      <c r="O26" s="253">
        <v>0.5</v>
      </c>
    </row>
    <row r="27" spans="1:15" x14ac:dyDescent="0.2">
      <c r="J27" s="549"/>
      <c r="K27" s="47" t="s">
        <v>335</v>
      </c>
      <c r="L27" s="253">
        <v>1</v>
      </c>
      <c r="M27" s="253">
        <v>2</v>
      </c>
      <c r="N27" s="253">
        <v>0.26</v>
      </c>
      <c r="O27" s="253">
        <v>0.4</v>
      </c>
    </row>
    <row r="28" spans="1:15" x14ac:dyDescent="0.2">
      <c r="J28" s="549"/>
      <c r="K28" s="47" t="s">
        <v>336</v>
      </c>
      <c r="L28" s="253">
        <v>0</v>
      </c>
      <c r="M28" s="253">
        <v>2</v>
      </c>
      <c r="N28" s="253">
        <v>0.27</v>
      </c>
      <c r="O28" s="253">
        <v>0.35</v>
      </c>
    </row>
    <row r="29" spans="1:15" x14ac:dyDescent="0.2">
      <c r="J29" s="549"/>
      <c r="K29" s="47" t="s">
        <v>338</v>
      </c>
      <c r="L29" s="253">
        <v>0</v>
      </c>
      <c r="M29" s="253">
        <v>2</v>
      </c>
      <c r="N29" s="253">
        <v>0.26</v>
      </c>
      <c r="O29" s="253">
        <v>0.36</v>
      </c>
    </row>
    <row r="30" spans="1:15" x14ac:dyDescent="0.2">
      <c r="J30" s="549"/>
      <c r="K30" s="47" t="s">
        <v>339</v>
      </c>
      <c r="L30" s="253">
        <v>0</v>
      </c>
      <c r="M30" s="253">
        <v>2</v>
      </c>
      <c r="N30" s="253">
        <v>0.27</v>
      </c>
      <c r="O30" s="253">
        <v>0.37</v>
      </c>
    </row>
    <row r="31" spans="1:15" x14ac:dyDescent="0.2">
      <c r="J31" s="549"/>
      <c r="K31" s="47" t="s">
        <v>340</v>
      </c>
      <c r="L31" s="253">
        <v>0</v>
      </c>
      <c r="M31" s="253">
        <v>2</v>
      </c>
      <c r="N31" s="253">
        <v>0.24</v>
      </c>
      <c r="O31" s="253">
        <v>0.32</v>
      </c>
    </row>
    <row r="32" spans="1:15" x14ac:dyDescent="0.2">
      <c r="J32" s="549"/>
      <c r="K32" s="47" t="s">
        <v>341</v>
      </c>
      <c r="L32" s="253">
        <v>0</v>
      </c>
      <c r="M32" s="253">
        <v>2</v>
      </c>
      <c r="N32" s="253">
        <v>0.25</v>
      </c>
      <c r="O32" s="253">
        <v>0.36</v>
      </c>
    </row>
    <row r="33" spans="1:15" x14ac:dyDescent="0.2">
      <c r="J33" s="549"/>
      <c r="K33" s="47" t="s">
        <v>342</v>
      </c>
      <c r="L33" s="253">
        <v>0</v>
      </c>
      <c r="M33" s="253">
        <v>3</v>
      </c>
      <c r="N33" s="253">
        <v>0.25</v>
      </c>
      <c r="O33" s="253">
        <v>0.35</v>
      </c>
    </row>
    <row r="34" spans="1:15" x14ac:dyDescent="0.2">
      <c r="J34" s="549"/>
      <c r="K34" s="44" t="s">
        <v>343</v>
      </c>
      <c r="L34" s="44">
        <f>AVERAGE(L22:L33)</f>
        <v>0.25</v>
      </c>
      <c r="M34" s="44">
        <f>MAX(M22:M33)</f>
        <v>6</v>
      </c>
      <c r="N34" s="44">
        <f>AVERAGE(N22:N33)</f>
        <v>0.34749999999999998</v>
      </c>
      <c r="O34" s="44">
        <f>MAX(O22:O33)</f>
        <v>0.96</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3">
    <mergeCell ref="Q4:S8"/>
    <mergeCell ref="Q10:S12"/>
    <mergeCell ref="Q13:S16"/>
    <mergeCell ref="J67:J79"/>
    <mergeCell ref="B5:D5"/>
    <mergeCell ref="E5:G5"/>
    <mergeCell ref="J5:O5"/>
    <mergeCell ref="J7:J19"/>
    <mergeCell ref="J22:J34"/>
    <mergeCell ref="J37:J49"/>
    <mergeCell ref="A48:G48"/>
    <mergeCell ref="A49:G52"/>
    <mergeCell ref="J52:J64"/>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92D050"/>
    <pageSetUpPr fitToPage="1"/>
  </sheetPr>
  <dimension ref="A1:S79"/>
  <sheetViews>
    <sheetView workbookViewId="0">
      <selection activeCell="L8" sqref="L8"/>
    </sheetView>
  </sheetViews>
  <sheetFormatPr defaultRowHeight="14.25" x14ac:dyDescent="0.2"/>
  <cols>
    <col min="1" max="1" width="14" style="3" customWidth="1"/>
    <col min="2" max="4" width="17" style="17" customWidth="1"/>
    <col min="5" max="5" width="14.5703125" style="17" customWidth="1"/>
    <col min="6"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2.42578125"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row>
    <row r="3" spans="1:19" ht="15" x14ac:dyDescent="0.25">
      <c r="A3" s="42" t="s">
        <v>351</v>
      </c>
      <c r="D3" s="54" t="s">
        <v>320</v>
      </c>
      <c r="G3" s="58" t="s">
        <v>321</v>
      </c>
      <c r="J3" s="9" t="str">
        <f>+A3</f>
        <v>Monitoring of Particulate matter emissions</v>
      </c>
      <c r="L3" s="9"/>
      <c r="N3" s="9" t="s">
        <v>322</v>
      </c>
      <c r="Q3" s="57" t="s">
        <v>3</v>
      </c>
      <c r="R3" s="52"/>
      <c r="S3" s="52"/>
    </row>
    <row r="4" spans="1:19" ht="15" x14ac:dyDescent="0.25">
      <c r="A4" s="42"/>
      <c r="D4" s="54"/>
      <c r="G4" s="58"/>
      <c r="J4" s="9"/>
      <c r="L4" s="9"/>
      <c r="N4" s="9"/>
      <c r="Q4" s="57"/>
      <c r="R4" s="52"/>
      <c r="S4" s="52"/>
    </row>
    <row r="5" spans="1:19" ht="13.7" customHeight="1" x14ac:dyDescent="0.25">
      <c r="A5" s="43">
        <f>+'Cover Page'!C39</f>
        <v>2024</v>
      </c>
      <c r="B5" s="548" t="s">
        <v>325</v>
      </c>
      <c r="C5" s="548"/>
      <c r="D5" s="548"/>
      <c r="E5" s="548" t="s">
        <v>326</v>
      </c>
      <c r="F5" s="548"/>
      <c r="G5" s="548"/>
      <c r="J5" s="547"/>
      <c r="K5" s="547"/>
      <c r="L5" s="547"/>
      <c r="M5" s="547"/>
      <c r="N5" s="547"/>
      <c r="O5" s="547"/>
      <c r="Q5" s="519" t="s">
        <v>323</v>
      </c>
      <c r="R5" s="519"/>
      <c r="S5" s="519"/>
    </row>
    <row r="6" spans="1:19" s="194" customFormat="1" ht="37.5" customHeight="1" x14ac:dyDescent="0.25">
      <c r="A6" s="36" t="s">
        <v>384</v>
      </c>
      <c r="B6" s="28" t="s">
        <v>352</v>
      </c>
      <c r="C6" s="28" t="s">
        <v>379</v>
      </c>
      <c r="D6" s="28" t="s">
        <v>380</v>
      </c>
      <c r="E6" s="28" t="s">
        <v>388</v>
      </c>
      <c r="F6" s="28" t="s">
        <v>378</v>
      </c>
      <c r="G6" s="28" t="s">
        <v>377</v>
      </c>
      <c r="H6" s="193"/>
      <c r="J6" s="36">
        <f>+A5</f>
        <v>2024</v>
      </c>
      <c r="K6" s="36" t="s">
        <v>384</v>
      </c>
      <c r="L6" s="191" t="s">
        <v>379</v>
      </c>
      <c r="M6" s="191" t="s">
        <v>380</v>
      </c>
      <c r="N6" s="191" t="s">
        <v>378</v>
      </c>
      <c r="O6" s="191" t="s">
        <v>377</v>
      </c>
      <c r="Q6" s="519"/>
      <c r="R6" s="519"/>
      <c r="S6" s="519"/>
    </row>
    <row r="7" spans="1:19" ht="13.7" customHeight="1" x14ac:dyDescent="0.2">
      <c r="A7" s="47" t="s">
        <v>328</v>
      </c>
      <c r="B7" s="45">
        <v>30</v>
      </c>
      <c r="C7" s="46">
        <f>AVERAGE(L7, L22)</f>
        <v>2</v>
      </c>
      <c r="D7" s="254">
        <f>MAX(M7,M22)</f>
        <v>10</v>
      </c>
      <c r="E7" s="45">
        <v>5</v>
      </c>
      <c r="F7" s="46">
        <f>AVERAGE(N7,N22)</f>
        <v>2.0099999999999998</v>
      </c>
      <c r="G7" s="46">
        <f>MAX(O7,O22)</f>
        <v>4.43</v>
      </c>
      <c r="J7" s="549" t="s">
        <v>162</v>
      </c>
      <c r="K7" s="47" t="s">
        <v>328</v>
      </c>
      <c r="L7" s="253">
        <v>1</v>
      </c>
      <c r="M7" s="253">
        <v>6</v>
      </c>
      <c r="N7" s="253">
        <v>1.39</v>
      </c>
      <c r="O7" s="253">
        <v>2.8</v>
      </c>
      <c r="Q7" s="519"/>
      <c r="R7" s="519"/>
      <c r="S7" s="519"/>
    </row>
    <row r="8" spans="1:19" ht="13.7" customHeight="1" x14ac:dyDescent="0.2">
      <c r="A8" s="47" t="s">
        <v>329</v>
      </c>
      <c r="B8" s="45">
        <v>30</v>
      </c>
      <c r="C8" s="46">
        <f t="shared" ref="C8:C18" si="0">AVERAGE(L8, L23)</f>
        <v>2</v>
      </c>
      <c r="D8" s="254">
        <f t="shared" ref="D8:D18" si="1">MAX(M8,M23)</f>
        <v>6</v>
      </c>
      <c r="E8" s="45">
        <v>5</v>
      </c>
      <c r="F8" s="46">
        <f t="shared" ref="F8:F18" si="2">AVERAGE(N8,N23)</f>
        <v>1.75</v>
      </c>
      <c r="G8" s="46">
        <f t="shared" ref="G8:G18" si="3">MAX(O8,O23)</f>
        <v>2.67</v>
      </c>
      <c r="J8" s="549"/>
      <c r="K8" s="47" t="s">
        <v>329</v>
      </c>
      <c r="L8" s="253">
        <v>2</v>
      </c>
      <c r="M8" s="253">
        <v>4</v>
      </c>
      <c r="N8" s="253">
        <v>1.61</v>
      </c>
      <c r="O8" s="253">
        <v>2.48</v>
      </c>
      <c r="Q8" s="519"/>
      <c r="R8" s="519"/>
      <c r="S8" s="519"/>
    </row>
    <row r="9" spans="1:19" x14ac:dyDescent="0.2">
      <c r="A9" s="47" t="s">
        <v>330</v>
      </c>
      <c r="B9" s="45">
        <v>30</v>
      </c>
      <c r="C9" s="46">
        <f t="shared" si="0"/>
        <v>2.5</v>
      </c>
      <c r="D9" s="254">
        <f t="shared" si="1"/>
        <v>7</v>
      </c>
      <c r="E9" s="45">
        <v>5</v>
      </c>
      <c r="F9" s="46">
        <f t="shared" si="2"/>
        <v>2.4550000000000001</v>
      </c>
      <c r="G9" s="46">
        <f t="shared" si="3"/>
        <v>4.3499999999999996</v>
      </c>
      <c r="J9" s="549"/>
      <c r="K9" s="47" t="s">
        <v>330</v>
      </c>
      <c r="L9" s="253">
        <v>2</v>
      </c>
      <c r="M9" s="253">
        <v>7</v>
      </c>
      <c r="N9" s="253">
        <v>1.91</v>
      </c>
      <c r="O9" s="253">
        <v>4.3499999999999996</v>
      </c>
      <c r="Q9" s="519"/>
      <c r="R9" s="519"/>
      <c r="S9" s="519"/>
    </row>
    <row r="10" spans="1:19" ht="14.25" customHeight="1" x14ac:dyDescent="0.25">
      <c r="A10" s="47" t="s">
        <v>332</v>
      </c>
      <c r="B10" s="45">
        <v>30</v>
      </c>
      <c r="C10" s="46">
        <f t="shared" si="0"/>
        <v>0.5</v>
      </c>
      <c r="D10" s="254">
        <f t="shared" si="1"/>
        <v>4</v>
      </c>
      <c r="E10" s="45">
        <v>5</v>
      </c>
      <c r="F10" s="46">
        <f t="shared" si="2"/>
        <v>1.0649999999999999</v>
      </c>
      <c r="G10" s="46">
        <f t="shared" si="3"/>
        <v>2.2999999999999998</v>
      </c>
      <c r="J10" s="549"/>
      <c r="K10" s="47" t="s">
        <v>332</v>
      </c>
      <c r="L10" s="253">
        <v>1</v>
      </c>
      <c r="M10" s="253">
        <v>3</v>
      </c>
      <c r="N10" s="253">
        <v>1.4</v>
      </c>
      <c r="O10" s="253">
        <v>1.82</v>
      </c>
      <c r="Q10" s="56" t="s">
        <v>331</v>
      </c>
    </row>
    <row r="11" spans="1:19" x14ac:dyDescent="0.2">
      <c r="A11" s="47" t="s">
        <v>334</v>
      </c>
      <c r="B11" s="45">
        <v>30</v>
      </c>
      <c r="C11" s="46">
        <f t="shared" si="0"/>
        <v>1</v>
      </c>
      <c r="D11" s="254">
        <f t="shared" si="1"/>
        <v>4</v>
      </c>
      <c r="E11" s="45">
        <v>5</v>
      </c>
      <c r="F11" s="46">
        <f t="shared" si="2"/>
        <v>0.65500000000000003</v>
      </c>
      <c r="G11" s="46">
        <f t="shared" si="3"/>
        <v>1.69</v>
      </c>
      <c r="J11" s="549"/>
      <c r="K11" s="47" t="s">
        <v>334</v>
      </c>
      <c r="L11" s="253">
        <v>1</v>
      </c>
      <c r="M11" s="253">
        <v>4</v>
      </c>
      <c r="N11" s="253">
        <v>1.1000000000000001</v>
      </c>
      <c r="O11" s="253">
        <v>1.69</v>
      </c>
      <c r="Q11" s="545" t="s">
        <v>333</v>
      </c>
      <c r="R11" s="545"/>
      <c r="S11" s="545"/>
    </row>
    <row r="12" spans="1:19" x14ac:dyDescent="0.2">
      <c r="A12" s="47" t="s">
        <v>335</v>
      </c>
      <c r="B12" s="45">
        <v>30</v>
      </c>
      <c r="C12" s="46">
        <f t="shared" si="0"/>
        <v>1.5</v>
      </c>
      <c r="D12" s="254">
        <f t="shared" si="1"/>
        <v>14</v>
      </c>
      <c r="E12" s="45">
        <v>5</v>
      </c>
      <c r="F12" s="46">
        <f t="shared" si="2"/>
        <v>1.2350000000000001</v>
      </c>
      <c r="G12" s="46">
        <f t="shared" si="3"/>
        <v>2.87</v>
      </c>
      <c r="J12" s="549"/>
      <c r="K12" s="47" t="s">
        <v>335</v>
      </c>
      <c r="L12" s="253">
        <v>2</v>
      </c>
      <c r="M12" s="253">
        <v>5</v>
      </c>
      <c r="N12" s="253">
        <v>1.87</v>
      </c>
      <c r="O12" s="253">
        <v>2.87</v>
      </c>
      <c r="Q12" s="545"/>
      <c r="R12" s="545"/>
      <c r="S12" s="545"/>
    </row>
    <row r="13" spans="1:19" ht="14.25" customHeight="1" x14ac:dyDescent="0.2">
      <c r="A13" s="47" t="s">
        <v>336</v>
      </c>
      <c r="B13" s="45">
        <v>30</v>
      </c>
      <c r="C13" s="46">
        <f t="shared" si="0"/>
        <v>1.5</v>
      </c>
      <c r="D13" s="254">
        <f t="shared" si="1"/>
        <v>24</v>
      </c>
      <c r="E13" s="45">
        <v>5</v>
      </c>
      <c r="F13" s="46">
        <f t="shared" si="2"/>
        <v>1.5150000000000001</v>
      </c>
      <c r="G13" s="46">
        <f t="shared" si="3"/>
        <v>2.95</v>
      </c>
      <c r="J13" s="549"/>
      <c r="K13" s="47" t="s">
        <v>336</v>
      </c>
      <c r="L13" s="253">
        <v>2</v>
      </c>
      <c r="M13" s="253">
        <v>17</v>
      </c>
      <c r="N13" s="253">
        <v>1.68</v>
      </c>
      <c r="O13" s="253">
        <v>2.95</v>
      </c>
      <c r="Q13" s="545"/>
      <c r="R13" s="545"/>
      <c r="S13" s="545"/>
    </row>
    <row r="14" spans="1:19" x14ac:dyDescent="0.2">
      <c r="A14" s="47" t="s">
        <v>338</v>
      </c>
      <c r="B14" s="45">
        <v>30</v>
      </c>
      <c r="C14" s="46">
        <f t="shared" si="0"/>
        <v>1.5</v>
      </c>
      <c r="D14" s="254">
        <f t="shared" si="1"/>
        <v>7</v>
      </c>
      <c r="E14" s="45">
        <v>5</v>
      </c>
      <c r="F14" s="46">
        <f t="shared" si="2"/>
        <v>1.72</v>
      </c>
      <c r="G14" s="46">
        <f t="shared" si="3"/>
        <v>3.04</v>
      </c>
      <c r="J14" s="549"/>
      <c r="K14" s="47" t="s">
        <v>338</v>
      </c>
      <c r="L14" s="253">
        <v>2</v>
      </c>
      <c r="M14" s="253">
        <v>7</v>
      </c>
      <c r="N14" s="253">
        <v>2.19</v>
      </c>
      <c r="O14" s="253">
        <v>3.04</v>
      </c>
      <c r="Q14" s="545" t="s">
        <v>337</v>
      </c>
      <c r="R14" s="545"/>
      <c r="S14" s="545"/>
    </row>
    <row r="15" spans="1:19" x14ac:dyDescent="0.2">
      <c r="A15" s="47" t="s">
        <v>339</v>
      </c>
      <c r="B15" s="45">
        <v>30</v>
      </c>
      <c r="C15" s="46">
        <f t="shared" si="0"/>
        <v>1.5</v>
      </c>
      <c r="D15" s="254">
        <f t="shared" si="1"/>
        <v>6</v>
      </c>
      <c r="E15" s="45">
        <v>5</v>
      </c>
      <c r="F15" s="46">
        <f t="shared" si="2"/>
        <v>1.53</v>
      </c>
      <c r="G15" s="46">
        <f t="shared" si="3"/>
        <v>3.86</v>
      </c>
      <c r="J15" s="549"/>
      <c r="K15" s="47" t="s">
        <v>339</v>
      </c>
      <c r="L15" s="253">
        <v>2</v>
      </c>
      <c r="M15" s="253">
        <v>6</v>
      </c>
      <c r="N15" s="253">
        <v>2.46</v>
      </c>
      <c r="O15" s="253">
        <v>3.86</v>
      </c>
      <c r="Q15" s="545"/>
      <c r="R15" s="545"/>
      <c r="S15" s="545"/>
    </row>
    <row r="16" spans="1:19" x14ac:dyDescent="0.2">
      <c r="A16" s="47" t="s">
        <v>340</v>
      </c>
      <c r="B16" s="45">
        <v>30</v>
      </c>
      <c r="C16" s="46">
        <f t="shared" si="0"/>
        <v>1</v>
      </c>
      <c r="D16" s="254">
        <f t="shared" si="1"/>
        <v>4</v>
      </c>
      <c r="E16" s="45">
        <v>5</v>
      </c>
      <c r="F16" s="46">
        <f t="shared" si="2"/>
        <v>1.4100000000000001</v>
      </c>
      <c r="G16" s="46">
        <f t="shared" si="3"/>
        <v>3.18</v>
      </c>
      <c r="J16" s="549"/>
      <c r="K16" s="47" t="s">
        <v>340</v>
      </c>
      <c r="L16" s="253">
        <v>2</v>
      </c>
      <c r="M16" s="253">
        <v>4</v>
      </c>
      <c r="N16" s="253">
        <v>2.4500000000000002</v>
      </c>
      <c r="O16" s="253">
        <v>3.18</v>
      </c>
      <c r="Q16" s="545"/>
      <c r="R16" s="545"/>
      <c r="S16" s="545"/>
    </row>
    <row r="17" spans="1:19" x14ac:dyDescent="0.2">
      <c r="A17" s="47" t="s">
        <v>341</v>
      </c>
      <c r="B17" s="45">
        <v>30</v>
      </c>
      <c r="C17" s="46">
        <f t="shared" si="0"/>
        <v>2</v>
      </c>
      <c r="D17" s="254">
        <f t="shared" si="1"/>
        <v>6</v>
      </c>
      <c r="E17" s="45">
        <v>5</v>
      </c>
      <c r="F17" s="46">
        <f t="shared" si="2"/>
        <v>1.635</v>
      </c>
      <c r="G17" s="46">
        <f t="shared" si="3"/>
        <v>3.74</v>
      </c>
      <c r="J17" s="549"/>
      <c r="K17" s="47" t="s">
        <v>341</v>
      </c>
      <c r="L17" s="253">
        <v>3</v>
      </c>
      <c r="M17" s="253">
        <v>6</v>
      </c>
      <c r="N17" s="253">
        <v>2.69</v>
      </c>
      <c r="O17" s="253">
        <v>3.74</v>
      </c>
      <c r="Q17" s="545"/>
      <c r="R17" s="545"/>
      <c r="S17" s="545"/>
    </row>
    <row r="18" spans="1:19" x14ac:dyDescent="0.2">
      <c r="A18" s="47" t="s">
        <v>342</v>
      </c>
      <c r="B18" s="45">
        <v>30</v>
      </c>
      <c r="C18" s="46">
        <f t="shared" si="0"/>
        <v>1</v>
      </c>
      <c r="D18" s="254">
        <f t="shared" si="1"/>
        <v>6</v>
      </c>
      <c r="E18" s="45">
        <v>5</v>
      </c>
      <c r="F18" s="46">
        <f t="shared" si="2"/>
        <v>0.75</v>
      </c>
      <c r="G18" s="46">
        <f t="shared" si="3"/>
        <v>1.76</v>
      </c>
      <c r="J18" s="549"/>
      <c r="K18" s="47" t="s">
        <v>342</v>
      </c>
      <c r="L18" s="253">
        <v>1</v>
      </c>
      <c r="M18" s="253">
        <v>3</v>
      </c>
      <c r="N18" s="253">
        <v>0.91</v>
      </c>
      <c r="O18" s="253">
        <v>1.76</v>
      </c>
    </row>
    <row r="19" spans="1:19" ht="15" x14ac:dyDescent="0.25">
      <c r="E19" s="550"/>
      <c r="F19" s="551"/>
      <c r="G19" s="551"/>
      <c r="J19" s="549"/>
      <c r="K19" s="44" t="s">
        <v>343</v>
      </c>
      <c r="L19" s="44">
        <f>AVERAGE(L7:L18)</f>
        <v>1.75</v>
      </c>
      <c r="M19" s="44">
        <f>MAX(M7:M18)</f>
        <v>17</v>
      </c>
      <c r="N19" s="44">
        <f>AVERAGE(N7:N18)</f>
        <v>1.8049999999999999</v>
      </c>
      <c r="O19" s="44">
        <f>MAX(O7:O18)</f>
        <v>4.3499999999999996</v>
      </c>
    </row>
    <row r="21" spans="1:19" ht="51" x14ac:dyDescent="0.2">
      <c r="J21" s="43">
        <f>+A5</f>
        <v>2024</v>
      </c>
      <c r="K21" s="43" t="s">
        <v>324</v>
      </c>
      <c r="L21" s="191" t="s">
        <v>379</v>
      </c>
      <c r="M21" s="191" t="s">
        <v>380</v>
      </c>
      <c r="N21" s="191" t="s">
        <v>378</v>
      </c>
      <c r="O21" s="191" t="s">
        <v>377</v>
      </c>
    </row>
    <row r="22" spans="1:19" x14ac:dyDescent="0.2">
      <c r="J22" s="549" t="s">
        <v>163</v>
      </c>
      <c r="K22" s="47" t="s">
        <v>328</v>
      </c>
      <c r="L22" s="255">
        <v>3</v>
      </c>
      <c r="M22" s="253">
        <v>10</v>
      </c>
      <c r="N22" s="253">
        <v>2.63</v>
      </c>
      <c r="O22" s="253">
        <v>4.43</v>
      </c>
    </row>
    <row r="23" spans="1:19" x14ac:dyDescent="0.2">
      <c r="J23" s="549"/>
      <c r="K23" s="47" t="s">
        <v>329</v>
      </c>
      <c r="L23" s="255">
        <v>2</v>
      </c>
      <c r="M23" s="253">
        <v>6</v>
      </c>
      <c r="N23" s="253">
        <v>1.89</v>
      </c>
      <c r="O23" s="253">
        <v>2.67</v>
      </c>
    </row>
    <row r="24" spans="1:19" x14ac:dyDescent="0.2">
      <c r="J24" s="549"/>
      <c r="K24" s="47" t="s">
        <v>330</v>
      </c>
      <c r="L24" s="255">
        <v>3</v>
      </c>
      <c r="M24" s="253">
        <v>6</v>
      </c>
      <c r="N24" s="253">
        <v>3</v>
      </c>
      <c r="O24" s="253">
        <v>3.86</v>
      </c>
    </row>
    <row r="25" spans="1:19" x14ac:dyDescent="0.2">
      <c r="J25" s="549"/>
      <c r="K25" s="47" t="s">
        <v>332</v>
      </c>
      <c r="L25" s="255">
        <v>0</v>
      </c>
      <c r="M25" s="253">
        <v>4</v>
      </c>
      <c r="N25" s="253">
        <v>0.73</v>
      </c>
      <c r="O25" s="253">
        <v>2.2999999999999998</v>
      </c>
    </row>
    <row r="26" spans="1:19" x14ac:dyDescent="0.2">
      <c r="J26" s="549"/>
      <c r="K26" s="47" t="s">
        <v>334</v>
      </c>
      <c r="L26" s="255">
        <v>1</v>
      </c>
      <c r="M26" s="253">
        <v>1</v>
      </c>
      <c r="N26" s="253">
        <v>0.21</v>
      </c>
      <c r="O26" s="253">
        <v>0.33</v>
      </c>
    </row>
    <row r="27" spans="1:19" x14ac:dyDescent="0.2">
      <c r="J27" s="549"/>
      <c r="K27" s="47" t="s">
        <v>335</v>
      </c>
      <c r="L27" s="255">
        <v>1</v>
      </c>
      <c r="M27" s="253">
        <v>14</v>
      </c>
      <c r="N27" s="253">
        <v>0.6</v>
      </c>
      <c r="O27" s="253">
        <v>1.65</v>
      </c>
    </row>
    <row r="28" spans="1:19" x14ac:dyDescent="0.2">
      <c r="J28" s="549"/>
      <c r="K28" s="47" t="s">
        <v>336</v>
      </c>
      <c r="L28" s="255">
        <v>1</v>
      </c>
      <c r="M28" s="253">
        <v>24</v>
      </c>
      <c r="N28" s="253">
        <v>1.35</v>
      </c>
      <c r="O28" s="253">
        <v>2.64</v>
      </c>
    </row>
    <row r="29" spans="1:19" x14ac:dyDescent="0.2">
      <c r="J29" s="549"/>
      <c r="K29" s="47" t="s">
        <v>338</v>
      </c>
      <c r="L29" s="255">
        <v>1</v>
      </c>
      <c r="M29" s="253">
        <v>4</v>
      </c>
      <c r="N29" s="253">
        <v>1.25</v>
      </c>
      <c r="O29" s="253">
        <v>2.71</v>
      </c>
    </row>
    <row r="30" spans="1:19" x14ac:dyDescent="0.2">
      <c r="J30" s="549"/>
      <c r="K30" s="47" t="s">
        <v>339</v>
      </c>
      <c r="L30" s="255">
        <v>1</v>
      </c>
      <c r="M30" s="253">
        <v>2</v>
      </c>
      <c r="N30" s="253">
        <v>0.6</v>
      </c>
      <c r="O30" s="253">
        <v>0.74</v>
      </c>
    </row>
    <row r="31" spans="1:19" x14ac:dyDescent="0.2">
      <c r="J31" s="549"/>
      <c r="K31" s="47" t="s">
        <v>340</v>
      </c>
      <c r="L31" s="255">
        <v>0</v>
      </c>
      <c r="M31" s="253">
        <v>1</v>
      </c>
      <c r="N31" s="253">
        <v>0.37</v>
      </c>
      <c r="O31" s="253">
        <v>0.52</v>
      </c>
    </row>
    <row r="32" spans="1:19" x14ac:dyDescent="0.2">
      <c r="J32" s="549"/>
      <c r="K32" s="47" t="s">
        <v>341</v>
      </c>
      <c r="L32" s="255">
        <v>1</v>
      </c>
      <c r="M32" s="253">
        <v>2</v>
      </c>
      <c r="N32" s="253">
        <v>0.57999999999999996</v>
      </c>
      <c r="O32" s="253">
        <v>0.85</v>
      </c>
    </row>
    <row r="33" spans="1:15" x14ac:dyDescent="0.2">
      <c r="J33" s="549"/>
      <c r="K33" s="47" t="s">
        <v>342</v>
      </c>
      <c r="L33" s="255">
        <v>1</v>
      </c>
      <c r="M33" s="253">
        <v>6</v>
      </c>
      <c r="N33" s="253">
        <v>0.59</v>
      </c>
      <c r="O33" s="253">
        <v>1.43</v>
      </c>
    </row>
    <row r="34" spans="1:15" x14ac:dyDescent="0.2">
      <c r="J34" s="549"/>
      <c r="K34" s="44" t="s">
        <v>343</v>
      </c>
      <c r="L34" s="44">
        <f>AVERAGE(L22:L33)</f>
        <v>1.25</v>
      </c>
      <c r="M34" s="44">
        <f>MAX(M22:M33)</f>
        <v>24</v>
      </c>
      <c r="N34" s="44">
        <f>AVERAGE(N22:N33)</f>
        <v>1.1499999999999999</v>
      </c>
      <c r="O34" s="44">
        <f>MAX(O22:O33)</f>
        <v>4.43</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4">
    <mergeCell ref="Q5:S9"/>
    <mergeCell ref="Q11:S13"/>
    <mergeCell ref="Q14:S17"/>
    <mergeCell ref="J67:J79"/>
    <mergeCell ref="B5:D5"/>
    <mergeCell ref="E5:G5"/>
    <mergeCell ref="J5:O5"/>
    <mergeCell ref="J7:J19"/>
    <mergeCell ref="J22:J34"/>
    <mergeCell ref="J37:J49"/>
    <mergeCell ref="A48:G48"/>
    <mergeCell ref="A49:G52"/>
    <mergeCell ref="J52:J64"/>
    <mergeCell ref="E19:G19"/>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4BD4-E892-49E2-846D-2428F91903DA}">
  <sheetPr>
    <tabColor rgb="FF92D050"/>
    <pageSetUpPr fitToPage="1"/>
  </sheetPr>
  <dimension ref="A1:S79"/>
  <sheetViews>
    <sheetView workbookViewId="0">
      <selection activeCell="H9" sqref="H9"/>
    </sheetView>
  </sheetViews>
  <sheetFormatPr defaultRowHeight="14.25" x14ac:dyDescent="0.2"/>
  <cols>
    <col min="1" max="1" width="14" style="3" customWidth="1"/>
    <col min="2" max="4" width="17" style="17" customWidth="1"/>
    <col min="5" max="5" width="14.5703125" style="17" customWidth="1"/>
    <col min="6" max="6" width="17" style="17" customWidth="1"/>
    <col min="7" max="7" width="17.28515625" style="17" customWidth="1"/>
    <col min="8" max="11" width="9.140625" style="3"/>
    <col min="12" max="12" width="15.42578125" style="3" customWidth="1"/>
    <col min="13" max="13" width="17.42578125" style="3" bestFit="1" customWidth="1"/>
    <col min="14" max="14" width="13.5703125" style="3" customWidth="1"/>
    <col min="15" max="15" width="15" style="3" customWidth="1"/>
    <col min="16" max="18" width="9.140625" style="3"/>
    <col min="19" max="19" width="22.42578125" style="3" customWidth="1"/>
    <col min="20" max="256" width="9.140625" style="3"/>
    <col min="257" max="257" width="14" style="3" customWidth="1"/>
    <col min="258" max="263" width="10.42578125" style="3" customWidth="1"/>
    <col min="264" max="512" width="9.140625" style="3"/>
    <col min="513" max="513" width="14" style="3" customWidth="1"/>
    <col min="514" max="519" width="10.42578125" style="3" customWidth="1"/>
    <col min="520" max="768" width="9.140625" style="3"/>
    <col min="769" max="769" width="14" style="3" customWidth="1"/>
    <col min="770" max="775" width="10.42578125" style="3" customWidth="1"/>
    <col min="776" max="1024" width="9.140625" style="3"/>
    <col min="1025" max="1025" width="14" style="3" customWidth="1"/>
    <col min="1026" max="1031" width="10.42578125" style="3" customWidth="1"/>
    <col min="1032" max="1280" width="9.140625" style="3"/>
    <col min="1281" max="1281" width="14" style="3" customWidth="1"/>
    <col min="1282" max="1287" width="10.42578125" style="3" customWidth="1"/>
    <col min="1288" max="1536" width="9.140625" style="3"/>
    <col min="1537" max="1537" width="14" style="3" customWidth="1"/>
    <col min="1538" max="1543" width="10.42578125" style="3" customWidth="1"/>
    <col min="1544" max="1792" width="9.140625" style="3"/>
    <col min="1793" max="1793" width="14" style="3" customWidth="1"/>
    <col min="1794" max="1799" width="10.42578125" style="3" customWidth="1"/>
    <col min="1800" max="2048" width="9.140625" style="3"/>
    <col min="2049" max="2049" width="14" style="3" customWidth="1"/>
    <col min="2050" max="2055" width="10.42578125" style="3" customWidth="1"/>
    <col min="2056" max="2304" width="9.140625" style="3"/>
    <col min="2305" max="2305" width="14" style="3" customWidth="1"/>
    <col min="2306" max="2311" width="10.42578125" style="3" customWidth="1"/>
    <col min="2312" max="2560" width="9.140625" style="3"/>
    <col min="2561" max="2561" width="14" style="3" customWidth="1"/>
    <col min="2562" max="2567" width="10.42578125" style="3" customWidth="1"/>
    <col min="2568" max="2816" width="9.140625" style="3"/>
    <col min="2817" max="2817" width="14" style="3" customWidth="1"/>
    <col min="2818" max="2823" width="10.42578125" style="3" customWidth="1"/>
    <col min="2824" max="3072" width="9.140625" style="3"/>
    <col min="3073" max="3073" width="14" style="3" customWidth="1"/>
    <col min="3074" max="3079" width="10.42578125" style="3" customWidth="1"/>
    <col min="3080" max="3328" width="9.140625" style="3"/>
    <col min="3329" max="3329" width="14" style="3" customWidth="1"/>
    <col min="3330" max="3335" width="10.42578125" style="3" customWidth="1"/>
    <col min="3336" max="3584" width="9.140625" style="3"/>
    <col min="3585" max="3585" width="14" style="3" customWidth="1"/>
    <col min="3586" max="3591" width="10.42578125" style="3" customWidth="1"/>
    <col min="3592" max="3840" width="9.140625" style="3"/>
    <col min="3841" max="3841" width="14" style="3" customWidth="1"/>
    <col min="3842" max="3847" width="10.42578125" style="3" customWidth="1"/>
    <col min="3848" max="4096" width="9.140625" style="3"/>
    <col min="4097" max="4097" width="14" style="3" customWidth="1"/>
    <col min="4098" max="4103" width="10.42578125" style="3" customWidth="1"/>
    <col min="4104" max="4352" width="9.140625" style="3"/>
    <col min="4353" max="4353" width="14" style="3" customWidth="1"/>
    <col min="4354" max="4359" width="10.42578125" style="3" customWidth="1"/>
    <col min="4360" max="4608" width="9.140625" style="3"/>
    <col min="4609" max="4609" width="14" style="3" customWidth="1"/>
    <col min="4610" max="4615" width="10.42578125" style="3" customWidth="1"/>
    <col min="4616" max="4864" width="9.140625" style="3"/>
    <col min="4865" max="4865" width="14" style="3" customWidth="1"/>
    <col min="4866" max="4871" width="10.42578125" style="3" customWidth="1"/>
    <col min="4872" max="5120" width="9.140625" style="3"/>
    <col min="5121" max="5121" width="14" style="3" customWidth="1"/>
    <col min="5122" max="5127" width="10.42578125" style="3" customWidth="1"/>
    <col min="5128" max="5376" width="9.140625" style="3"/>
    <col min="5377" max="5377" width="14" style="3" customWidth="1"/>
    <col min="5378" max="5383" width="10.42578125" style="3" customWidth="1"/>
    <col min="5384" max="5632" width="9.140625" style="3"/>
    <col min="5633" max="5633" width="14" style="3" customWidth="1"/>
    <col min="5634" max="5639" width="10.42578125" style="3" customWidth="1"/>
    <col min="5640" max="5888" width="9.140625" style="3"/>
    <col min="5889" max="5889" width="14" style="3" customWidth="1"/>
    <col min="5890" max="5895" width="10.42578125" style="3" customWidth="1"/>
    <col min="5896" max="6144" width="9.140625" style="3"/>
    <col min="6145" max="6145" width="14" style="3" customWidth="1"/>
    <col min="6146" max="6151" width="10.42578125" style="3" customWidth="1"/>
    <col min="6152" max="6400" width="9.140625" style="3"/>
    <col min="6401" max="6401" width="14" style="3" customWidth="1"/>
    <col min="6402" max="6407" width="10.42578125" style="3" customWidth="1"/>
    <col min="6408" max="6656" width="9.140625" style="3"/>
    <col min="6657" max="6657" width="14" style="3" customWidth="1"/>
    <col min="6658" max="6663" width="10.42578125" style="3" customWidth="1"/>
    <col min="6664" max="6912" width="9.140625" style="3"/>
    <col min="6913" max="6913" width="14" style="3" customWidth="1"/>
    <col min="6914" max="6919" width="10.42578125" style="3" customWidth="1"/>
    <col min="6920" max="7168" width="9.140625" style="3"/>
    <col min="7169" max="7169" width="14" style="3" customWidth="1"/>
    <col min="7170" max="7175" width="10.42578125" style="3" customWidth="1"/>
    <col min="7176" max="7424" width="9.140625" style="3"/>
    <col min="7425" max="7425" width="14" style="3" customWidth="1"/>
    <col min="7426" max="7431" width="10.42578125" style="3" customWidth="1"/>
    <col min="7432" max="7680" width="9.140625" style="3"/>
    <col min="7681" max="7681" width="14" style="3" customWidth="1"/>
    <col min="7682" max="7687" width="10.42578125" style="3" customWidth="1"/>
    <col min="7688" max="7936" width="9.140625" style="3"/>
    <col min="7937" max="7937" width="14" style="3" customWidth="1"/>
    <col min="7938" max="7943" width="10.42578125" style="3" customWidth="1"/>
    <col min="7944" max="8192" width="9.140625" style="3"/>
    <col min="8193" max="8193" width="14" style="3" customWidth="1"/>
    <col min="8194" max="8199" width="10.42578125" style="3" customWidth="1"/>
    <col min="8200" max="8448" width="9.140625" style="3"/>
    <col min="8449" max="8449" width="14" style="3" customWidth="1"/>
    <col min="8450" max="8455" width="10.42578125" style="3" customWidth="1"/>
    <col min="8456" max="8704" width="9.140625" style="3"/>
    <col min="8705" max="8705" width="14" style="3" customWidth="1"/>
    <col min="8706" max="8711" width="10.42578125" style="3" customWidth="1"/>
    <col min="8712" max="8960" width="9.140625" style="3"/>
    <col min="8961" max="8961" width="14" style="3" customWidth="1"/>
    <col min="8962" max="8967" width="10.42578125" style="3" customWidth="1"/>
    <col min="8968" max="9216" width="9.140625" style="3"/>
    <col min="9217" max="9217" width="14" style="3" customWidth="1"/>
    <col min="9218" max="9223" width="10.42578125" style="3" customWidth="1"/>
    <col min="9224" max="9472" width="9.140625" style="3"/>
    <col min="9473" max="9473" width="14" style="3" customWidth="1"/>
    <col min="9474" max="9479" width="10.42578125" style="3" customWidth="1"/>
    <col min="9480" max="9728" width="9.140625" style="3"/>
    <col min="9729" max="9729" width="14" style="3" customWidth="1"/>
    <col min="9730" max="9735" width="10.42578125" style="3" customWidth="1"/>
    <col min="9736" max="9984" width="9.140625" style="3"/>
    <col min="9985" max="9985" width="14" style="3" customWidth="1"/>
    <col min="9986" max="9991" width="10.42578125" style="3" customWidth="1"/>
    <col min="9992" max="10240" width="9.140625" style="3"/>
    <col min="10241" max="10241" width="14" style="3" customWidth="1"/>
    <col min="10242" max="10247" width="10.42578125" style="3" customWidth="1"/>
    <col min="10248" max="10496" width="9.140625" style="3"/>
    <col min="10497" max="10497" width="14" style="3" customWidth="1"/>
    <col min="10498" max="10503" width="10.42578125" style="3" customWidth="1"/>
    <col min="10504" max="10752" width="9.140625" style="3"/>
    <col min="10753" max="10753" width="14" style="3" customWidth="1"/>
    <col min="10754" max="10759" width="10.42578125" style="3" customWidth="1"/>
    <col min="10760" max="11008" width="9.140625" style="3"/>
    <col min="11009" max="11009" width="14" style="3" customWidth="1"/>
    <col min="11010" max="11015" width="10.42578125" style="3" customWidth="1"/>
    <col min="11016" max="11264" width="9.140625" style="3"/>
    <col min="11265" max="11265" width="14" style="3" customWidth="1"/>
    <col min="11266" max="11271" width="10.42578125" style="3" customWidth="1"/>
    <col min="11272" max="11520" width="9.140625" style="3"/>
    <col min="11521" max="11521" width="14" style="3" customWidth="1"/>
    <col min="11522" max="11527" width="10.42578125" style="3" customWidth="1"/>
    <col min="11528" max="11776" width="9.140625" style="3"/>
    <col min="11777" max="11777" width="14" style="3" customWidth="1"/>
    <col min="11778" max="11783" width="10.42578125" style="3" customWidth="1"/>
    <col min="11784" max="12032" width="9.140625" style="3"/>
    <col min="12033" max="12033" width="14" style="3" customWidth="1"/>
    <col min="12034" max="12039" width="10.42578125" style="3" customWidth="1"/>
    <col min="12040" max="12288" width="9.140625" style="3"/>
    <col min="12289" max="12289" width="14" style="3" customWidth="1"/>
    <col min="12290" max="12295" width="10.42578125" style="3" customWidth="1"/>
    <col min="12296" max="12544" width="9.140625" style="3"/>
    <col min="12545" max="12545" width="14" style="3" customWidth="1"/>
    <col min="12546" max="12551" width="10.42578125" style="3" customWidth="1"/>
    <col min="12552" max="12800" width="9.140625" style="3"/>
    <col min="12801" max="12801" width="14" style="3" customWidth="1"/>
    <col min="12802" max="12807" width="10.42578125" style="3" customWidth="1"/>
    <col min="12808" max="13056" width="9.140625" style="3"/>
    <col min="13057" max="13057" width="14" style="3" customWidth="1"/>
    <col min="13058" max="13063" width="10.42578125" style="3" customWidth="1"/>
    <col min="13064" max="13312" width="9.140625" style="3"/>
    <col min="13313" max="13313" width="14" style="3" customWidth="1"/>
    <col min="13314" max="13319" width="10.42578125" style="3" customWidth="1"/>
    <col min="13320" max="13568" width="9.140625" style="3"/>
    <col min="13569" max="13569" width="14" style="3" customWidth="1"/>
    <col min="13570" max="13575" width="10.42578125" style="3" customWidth="1"/>
    <col min="13576" max="13824" width="9.140625" style="3"/>
    <col min="13825" max="13825" width="14" style="3" customWidth="1"/>
    <col min="13826" max="13831" width="10.42578125" style="3" customWidth="1"/>
    <col min="13832" max="14080" width="9.140625" style="3"/>
    <col min="14081" max="14081" width="14" style="3" customWidth="1"/>
    <col min="14082" max="14087" width="10.42578125" style="3" customWidth="1"/>
    <col min="14088" max="14336" width="9.140625" style="3"/>
    <col min="14337" max="14337" width="14" style="3" customWidth="1"/>
    <col min="14338" max="14343" width="10.42578125" style="3" customWidth="1"/>
    <col min="14344" max="14592" width="9.140625" style="3"/>
    <col min="14593" max="14593" width="14" style="3" customWidth="1"/>
    <col min="14594" max="14599" width="10.42578125" style="3" customWidth="1"/>
    <col min="14600" max="14848" width="9.140625" style="3"/>
    <col min="14849" max="14849" width="14" style="3" customWidth="1"/>
    <col min="14850" max="14855" width="10.42578125" style="3" customWidth="1"/>
    <col min="14856" max="15104" width="9.140625" style="3"/>
    <col min="15105" max="15105" width="14" style="3" customWidth="1"/>
    <col min="15106" max="15111" width="10.42578125" style="3" customWidth="1"/>
    <col min="15112" max="15360" width="9.140625" style="3"/>
    <col min="15361" max="15361" width="14" style="3" customWidth="1"/>
    <col min="15362" max="15367" width="10.42578125" style="3" customWidth="1"/>
    <col min="15368" max="15616" width="9.140625" style="3"/>
    <col min="15617" max="15617" width="14" style="3" customWidth="1"/>
    <col min="15618" max="15623" width="10.42578125" style="3" customWidth="1"/>
    <col min="15624" max="15872" width="9.140625" style="3"/>
    <col min="15873" max="15873" width="14" style="3" customWidth="1"/>
    <col min="15874" max="15879" width="10.42578125" style="3" customWidth="1"/>
    <col min="15880" max="16128" width="9.140625" style="3"/>
    <col min="16129" max="16129" width="14" style="3" customWidth="1"/>
    <col min="16130" max="16135" width="10.42578125" style="3" customWidth="1"/>
    <col min="16136" max="16384" width="9.140625" style="3"/>
  </cols>
  <sheetData>
    <row r="1" spans="1:19" ht="15" x14ac:dyDescent="0.2">
      <c r="A1" s="63" t="str">
        <f>+'Cover Page'!$B$29</f>
        <v>Annual Performance Report 2024</v>
      </c>
      <c r="B1" s="63"/>
      <c r="C1" s="63"/>
      <c r="D1" s="63"/>
      <c r="E1" s="63" t="str">
        <f>+'Cover Page'!$B$33</f>
        <v>Enfinium Ferrybridge 1 Limited</v>
      </c>
    </row>
    <row r="3" spans="1:19" ht="15" x14ac:dyDescent="0.25">
      <c r="A3" s="256" t="s">
        <v>353</v>
      </c>
      <c r="B3" s="257"/>
      <c r="C3" s="257"/>
      <c r="D3" s="258" t="s">
        <v>320</v>
      </c>
      <c r="E3" s="257"/>
      <c r="F3" s="257"/>
      <c r="G3" s="259" t="s">
        <v>321</v>
      </c>
      <c r="J3" s="9" t="str">
        <f>+A3</f>
        <v>Monitoring of Carbon Monoxide (half hourly)</v>
      </c>
      <c r="L3" s="9"/>
      <c r="N3" s="9" t="s">
        <v>322</v>
      </c>
      <c r="Q3" s="57" t="s">
        <v>3</v>
      </c>
      <c r="R3" s="52"/>
      <c r="S3" s="52"/>
    </row>
    <row r="4" spans="1:19" ht="15" x14ac:dyDescent="0.25">
      <c r="A4" s="256"/>
      <c r="B4" s="257"/>
      <c r="C4" s="257"/>
      <c r="D4" s="258"/>
      <c r="E4" s="257"/>
      <c r="F4" s="257"/>
      <c r="G4" s="259"/>
      <c r="J4" s="9"/>
      <c r="L4" s="9"/>
      <c r="N4" s="9"/>
      <c r="Q4" s="57"/>
      <c r="R4" s="52"/>
      <c r="S4" s="52"/>
    </row>
    <row r="5" spans="1:19" ht="13.7" customHeight="1" x14ac:dyDescent="0.25">
      <c r="A5" s="552" t="s">
        <v>354</v>
      </c>
      <c r="B5" s="552"/>
      <c r="C5" s="552"/>
      <c r="D5" s="552"/>
      <c r="E5" s="552"/>
      <c r="F5" s="552"/>
      <c r="G5" s="552"/>
      <c r="J5" s="547"/>
      <c r="K5" s="547"/>
      <c r="L5" s="547"/>
      <c r="M5" s="547"/>
      <c r="N5" s="547"/>
      <c r="O5" s="547"/>
      <c r="Q5" s="519" t="s">
        <v>323</v>
      </c>
      <c r="R5" s="519"/>
      <c r="S5" s="519"/>
    </row>
    <row r="6" spans="1:19" s="194" customFormat="1" ht="37.5" customHeight="1" x14ac:dyDescent="0.25">
      <c r="A6" s="552"/>
      <c r="B6" s="552"/>
      <c r="C6" s="552"/>
      <c r="D6" s="552"/>
      <c r="E6" s="552"/>
      <c r="F6" s="552"/>
      <c r="G6" s="552"/>
      <c r="H6" s="193"/>
      <c r="J6" s="36">
        <f>+A8</f>
        <v>2024</v>
      </c>
      <c r="K6" s="36" t="s">
        <v>384</v>
      </c>
      <c r="L6" s="191" t="s">
        <v>379</v>
      </c>
      <c r="M6" s="191" t="s">
        <v>380</v>
      </c>
      <c r="N6" s="191" t="s">
        <v>378</v>
      </c>
      <c r="O6" s="191" t="s">
        <v>377</v>
      </c>
      <c r="Q6" s="519"/>
      <c r="R6" s="519"/>
      <c r="S6" s="519"/>
    </row>
    <row r="7" spans="1:19" ht="13.7" customHeight="1" x14ac:dyDescent="0.2">
      <c r="J7" s="549" t="s">
        <v>162</v>
      </c>
      <c r="K7" s="47" t="s">
        <v>328</v>
      </c>
      <c r="L7" s="46"/>
      <c r="M7" s="46"/>
      <c r="N7" s="46"/>
      <c r="O7" s="46"/>
      <c r="Q7" s="519"/>
      <c r="R7" s="519"/>
      <c r="S7" s="519"/>
    </row>
    <row r="8" spans="1:19" ht="13.7" customHeight="1" x14ac:dyDescent="0.25">
      <c r="A8" s="43">
        <f>+'Cover Page'!C39</f>
        <v>2024</v>
      </c>
      <c r="B8" s="548" t="s">
        <v>325</v>
      </c>
      <c r="C8" s="548"/>
      <c r="D8" s="548"/>
      <c r="E8" s="548" t="s">
        <v>326</v>
      </c>
      <c r="F8" s="548"/>
      <c r="G8" s="548"/>
      <c r="J8" s="549"/>
      <c r="K8" s="47" t="s">
        <v>329</v>
      </c>
      <c r="L8" s="46"/>
      <c r="M8" s="46"/>
      <c r="N8" s="46"/>
      <c r="O8" s="46"/>
      <c r="Q8" s="519"/>
      <c r="R8" s="519"/>
      <c r="S8" s="519"/>
    </row>
    <row r="9" spans="1:19" ht="38.25" x14ac:dyDescent="0.2">
      <c r="A9" s="36" t="s">
        <v>384</v>
      </c>
      <c r="B9" s="260" t="s">
        <v>355</v>
      </c>
      <c r="C9" s="260" t="s">
        <v>379</v>
      </c>
      <c r="D9" s="260" t="s">
        <v>380</v>
      </c>
      <c r="E9" s="260" t="s">
        <v>356</v>
      </c>
      <c r="F9" s="260" t="s">
        <v>378</v>
      </c>
      <c r="G9" s="260" t="s">
        <v>377</v>
      </c>
      <c r="J9" s="549"/>
      <c r="K9" s="47" t="s">
        <v>330</v>
      </c>
      <c r="L9" s="46"/>
      <c r="M9" s="46"/>
      <c r="N9" s="46"/>
      <c r="O9" s="46"/>
      <c r="Q9" s="519"/>
      <c r="R9" s="519"/>
      <c r="S9" s="519"/>
    </row>
    <row r="10" spans="1:19" ht="14.25" customHeight="1" x14ac:dyDescent="0.25">
      <c r="A10" s="47" t="s">
        <v>328</v>
      </c>
      <c r="B10" s="261">
        <v>100</v>
      </c>
      <c r="C10" s="262"/>
      <c r="D10" s="262"/>
      <c r="E10" s="261">
        <v>50</v>
      </c>
      <c r="F10" s="262"/>
      <c r="G10" s="262"/>
      <c r="J10" s="549"/>
      <c r="K10" s="47" t="s">
        <v>332</v>
      </c>
      <c r="L10" s="46"/>
      <c r="M10" s="46"/>
      <c r="N10" s="46"/>
      <c r="O10" s="46"/>
      <c r="Q10" s="56" t="s">
        <v>331</v>
      </c>
    </row>
    <row r="11" spans="1:19" x14ac:dyDescent="0.2">
      <c r="A11" s="47" t="s">
        <v>329</v>
      </c>
      <c r="B11" s="45">
        <v>100</v>
      </c>
      <c r="C11" s="262"/>
      <c r="D11" s="262"/>
      <c r="E11" s="45">
        <v>50</v>
      </c>
      <c r="F11" s="262"/>
      <c r="G11" s="262"/>
      <c r="J11" s="549"/>
      <c r="K11" s="47" t="s">
        <v>334</v>
      </c>
      <c r="L11" s="46"/>
      <c r="M11" s="46"/>
      <c r="N11" s="46"/>
      <c r="O11" s="46"/>
      <c r="Q11" s="545" t="s">
        <v>333</v>
      </c>
      <c r="R11" s="545"/>
      <c r="S11" s="545"/>
    </row>
    <row r="12" spans="1:19" x14ac:dyDescent="0.2">
      <c r="A12" s="47" t="s">
        <v>330</v>
      </c>
      <c r="B12" s="45">
        <v>100</v>
      </c>
      <c r="C12" s="262"/>
      <c r="D12" s="262"/>
      <c r="E12" s="45">
        <v>50</v>
      </c>
      <c r="F12" s="262"/>
      <c r="G12" s="262"/>
      <c r="J12" s="549"/>
      <c r="K12" s="47" t="s">
        <v>335</v>
      </c>
      <c r="L12" s="46"/>
      <c r="M12" s="46"/>
      <c r="N12" s="46"/>
      <c r="O12" s="46"/>
      <c r="Q12" s="545"/>
      <c r="R12" s="545"/>
      <c r="S12" s="545"/>
    </row>
    <row r="13" spans="1:19" ht="14.25" customHeight="1" x14ac:dyDescent="0.2">
      <c r="A13" s="47" t="s">
        <v>332</v>
      </c>
      <c r="B13" s="45">
        <v>100</v>
      </c>
      <c r="C13" s="262"/>
      <c r="D13" s="262"/>
      <c r="E13" s="45">
        <v>50</v>
      </c>
      <c r="F13" s="262"/>
      <c r="G13" s="262"/>
      <c r="J13" s="549"/>
      <c r="K13" s="47" t="s">
        <v>336</v>
      </c>
      <c r="L13" s="46"/>
      <c r="M13" s="46"/>
      <c r="N13" s="46"/>
      <c r="O13" s="46"/>
      <c r="Q13" s="545"/>
      <c r="R13" s="545"/>
      <c r="S13" s="545"/>
    </row>
    <row r="14" spans="1:19" x14ac:dyDescent="0.2">
      <c r="A14" s="47" t="s">
        <v>334</v>
      </c>
      <c r="B14" s="45">
        <v>100</v>
      </c>
      <c r="C14" s="262"/>
      <c r="D14" s="262"/>
      <c r="E14" s="45">
        <v>50</v>
      </c>
      <c r="F14" s="262"/>
      <c r="G14" s="262"/>
      <c r="J14" s="549"/>
      <c r="K14" s="47" t="s">
        <v>338</v>
      </c>
      <c r="L14" s="46"/>
      <c r="M14" s="46"/>
      <c r="N14" s="46"/>
      <c r="O14" s="46"/>
      <c r="Q14" s="545" t="s">
        <v>337</v>
      </c>
      <c r="R14" s="545"/>
      <c r="S14" s="545"/>
    </row>
    <row r="15" spans="1:19" x14ac:dyDescent="0.2">
      <c r="A15" s="47" t="s">
        <v>335</v>
      </c>
      <c r="B15" s="45">
        <v>100</v>
      </c>
      <c r="C15" s="262"/>
      <c r="D15" s="262"/>
      <c r="E15" s="45">
        <v>50</v>
      </c>
      <c r="F15" s="262"/>
      <c r="G15" s="262"/>
      <c r="J15" s="549"/>
      <c r="K15" s="47" t="s">
        <v>339</v>
      </c>
      <c r="L15" s="46"/>
      <c r="M15" s="46"/>
      <c r="N15" s="46"/>
      <c r="O15" s="46"/>
      <c r="Q15" s="545"/>
      <c r="R15" s="545"/>
      <c r="S15" s="545"/>
    </row>
    <row r="16" spans="1:19" x14ac:dyDescent="0.2">
      <c r="A16" s="47" t="s">
        <v>336</v>
      </c>
      <c r="B16" s="45">
        <v>100</v>
      </c>
      <c r="C16" s="262"/>
      <c r="D16" s="262"/>
      <c r="E16" s="45">
        <v>50</v>
      </c>
      <c r="F16" s="262"/>
      <c r="G16" s="262"/>
      <c r="J16" s="549"/>
      <c r="K16" s="47" t="s">
        <v>340</v>
      </c>
      <c r="L16" s="46"/>
      <c r="M16" s="46"/>
      <c r="N16" s="46"/>
      <c r="O16" s="46"/>
      <c r="Q16" s="545"/>
      <c r="R16" s="545"/>
      <c r="S16" s="545"/>
    </row>
    <row r="17" spans="1:19" x14ac:dyDescent="0.2">
      <c r="A17" s="47" t="s">
        <v>338</v>
      </c>
      <c r="B17" s="45">
        <v>100</v>
      </c>
      <c r="C17" s="262"/>
      <c r="D17" s="262"/>
      <c r="E17" s="45">
        <v>50</v>
      </c>
      <c r="F17" s="262"/>
      <c r="G17" s="262"/>
      <c r="J17" s="549"/>
      <c r="K17" s="47" t="s">
        <v>341</v>
      </c>
      <c r="L17" s="46"/>
      <c r="M17" s="46"/>
      <c r="N17" s="46"/>
      <c r="O17" s="46"/>
      <c r="Q17" s="545"/>
      <c r="R17" s="545"/>
      <c r="S17" s="545"/>
    </row>
    <row r="18" spans="1:19" x14ac:dyDescent="0.2">
      <c r="A18" s="47" t="s">
        <v>339</v>
      </c>
      <c r="B18" s="45">
        <v>100</v>
      </c>
      <c r="C18" s="262"/>
      <c r="D18" s="262"/>
      <c r="E18" s="45">
        <v>50</v>
      </c>
      <c r="F18" s="262"/>
      <c r="G18" s="262"/>
      <c r="J18" s="549"/>
      <c r="K18" s="47" t="s">
        <v>342</v>
      </c>
      <c r="L18" s="46"/>
      <c r="M18" s="46"/>
      <c r="N18" s="46"/>
      <c r="O18" s="46"/>
    </row>
    <row r="19" spans="1:19" x14ac:dyDescent="0.2">
      <c r="A19" s="47" t="s">
        <v>340</v>
      </c>
      <c r="B19" s="45">
        <v>100</v>
      </c>
      <c r="C19" s="262"/>
      <c r="D19" s="262"/>
      <c r="E19" s="45">
        <v>50</v>
      </c>
      <c r="F19" s="262"/>
      <c r="G19" s="262"/>
      <c r="J19" s="549"/>
      <c r="K19" s="44" t="s">
        <v>343</v>
      </c>
      <c r="L19" s="44" t="e">
        <f>AVERAGE(L7:L18)</f>
        <v>#DIV/0!</v>
      </c>
      <c r="M19" s="44">
        <f>MAX(M7:M18)</f>
        <v>0</v>
      </c>
      <c r="N19" s="44" t="e">
        <f>AVERAGE(N7:N18)</f>
        <v>#DIV/0!</v>
      </c>
      <c r="O19" s="44">
        <f>MAX(O7:O18)</f>
        <v>0</v>
      </c>
    </row>
    <row r="20" spans="1:19" x14ac:dyDescent="0.2">
      <c r="A20" s="47" t="s">
        <v>341</v>
      </c>
      <c r="B20" s="45">
        <v>100</v>
      </c>
      <c r="C20" s="262"/>
      <c r="D20" s="262"/>
      <c r="E20" s="45">
        <v>50</v>
      </c>
      <c r="F20" s="262"/>
      <c r="G20" s="262"/>
    </row>
    <row r="21" spans="1:19" ht="15" customHeight="1" x14ac:dyDescent="0.2">
      <c r="A21" s="47" t="s">
        <v>342</v>
      </c>
      <c r="B21" s="45">
        <v>100</v>
      </c>
      <c r="C21" s="262"/>
      <c r="D21" s="262"/>
      <c r="E21" s="45">
        <v>50</v>
      </c>
      <c r="F21" s="262"/>
      <c r="G21" s="262"/>
      <c r="J21" s="43">
        <f>+A8</f>
        <v>2024</v>
      </c>
      <c r="K21" s="43" t="s">
        <v>324</v>
      </c>
      <c r="L21" s="191" t="s">
        <v>379</v>
      </c>
      <c r="M21" s="191" t="s">
        <v>380</v>
      </c>
      <c r="N21" s="191" t="s">
        <v>378</v>
      </c>
      <c r="O21" s="191" t="s">
        <v>377</v>
      </c>
    </row>
    <row r="22" spans="1:19" ht="15" x14ac:dyDescent="0.25">
      <c r="E22" s="238"/>
      <c r="F22" s="239"/>
      <c r="G22" s="239"/>
      <c r="J22" s="549" t="s">
        <v>163</v>
      </c>
      <c r="K22" s="47" t="s">
        <v>328</v>
      </c>
      <c r="L22" s="46"/>
      <c r="M22" s="46"/>
      <c r="N22" s="46"/>
      <c r="O22" s="46"/>
    </row>
    <row r="23" spans="1:19" ht="15" x14ac:dyDescent="0.25">
      <c r="A23"/>
      <c r="J23" s="549"/>
      <c r="K23" s="47" t="s">
        <v>329</v>
      </c>
      <c r="L23" s="46"/>
      <c r="M23" s="46"/>
      <c r="N23" s="46"/>
      <c r="O23" s="46"/>
    </row>
    <row r="24" spans="1:19" x14ac:dyDescent="0.2">
      <c r="J24" s="549"/>
      <c r="K24" s="47" t="s">
        <v>330</v>
      </c>
      <c r="L24" s="46"/>
      <c r="M24" s="46"/>
      <c r="N24" s="46"/>
      <c r="O24" s="46"/>
    </row>
    <row r="25" spans="1:19" x14ac:dyDescent="0.2">
      <c r="J25" s="549"/>
      <c r="K25" s="47" t="s">
        <v>332</v>
      </c>
      <c r="L25" s="46"/>
      <c r="M25" s="46"/>
      <c r="N25" s="46"/>
      <c r="O25" s="46"/>
    </row>
    <row r="26" spans="1:19" x14ac:dyDescent="0.2">
      <c r="J26" s="549"/>
      <c r="K26" s="47" t="s">
        <v>334</v>
      </c>
      <c r="L26" s="46"/>
      <c r="M26" s="46"/>
      <c r="N26" s="46"/>
      <c r="O26" s="46"/>
    </row>
    <row r="27" spans="1:19" x14ac:dyDescent="0.2">
      <c r="J27" s="549"/>
      <c r="K27" s="47" t="s">
        <v>335</v>
      </c>
      <c r="L27" s="46"/>
      <c r="M27" s="46"/>
      <c r="N27" s="46"/>
      <c r="O27" s="46"/>
    </row>
    <row r="28" spans="1:19" x14ac:dyDescent="0.2">
      <c r="J28" s="549"/>
      <c r="K28" s="47" t="s">
        <v>336</v>
      </c>
      <c r="L28" s="46"/>
      <c r="M28" s="46"/>
      <c r="N28" s="46"/>
      <c r="O28" s="46"/>
    </row>
    <row r="29" spans="1:19" x14ac:dyDescent="0.2">
      <c r="J29" s="549"/>
      <c r="K29" s="47" t="s">
        <v>338</v>
      </c>
      <c r="L29" s="46"/>
      <c r="M29" s="46"/>
      <c r="N29" s="46"/>
      <c r="O29" s="46"/>
    </row>
    <row r="30" spans="1:19" x14ac:dyDescent="0.2">
      <c r="J30" s="549"/>
      <c r="K30" s="47" t="s">
        <v>339</v>
      </c>
      <c r="L30" s="46"/>
      <c r="M30" s="46"/>
      <c r="N30" s="46"/>
      <c r="O30" s="46"/>
    </row>
    <row r="31" spans="1:19" x14ac:dyDescent="0.2">
      <c r="J31" s="549"/>
      <c r="K31" s="47" t="s">
        <v>340</v>
      </c>
      <c r="L31" s="46"/>
      <c r="M31" s="46"/>
      <c r="N31" s="46"/>
      <c r="O31" s="46"/>
    </row>
    <row r="32" spans="1:19" x14ac:dyDescent="0.2">
      <c r="J32" s="549"/>
      <c r="K32" s="47" t="s">
        <v>341</v>
      </c>
      <c r="L32" s="46"/>
      <c r="M32" s="46"/>
      <c r="N32" s="46"/>
      <c r="O32" s="46"/>
    </row>
    <row r="33" spans="10:15" x14ac:dyDescent="0.2">
      <c r="J33" s="549"/>
      <c r="K33" s="47" t="s">
        <v>342</v>
      </c>
      <c r="L33" s="46"/>
      <c r="M33" s="46"/>
      <c r="N33" s="46"/>
      <c r="O33" s="46"/>
    </row>
    <row r="34" spans="10:15" x14ac:dyDescent="0.2">
      <c r="J34" s="549"/>
      <c r="K34" s="44" t="s">
        <v>343</v>
      </c>
      <c r="L34" s="44" t="e">
        <f>AVERAGE(L22:L33)</f>
        <v>#DIV/0!</v>
      </c>
      <c r="M34" s="44">
        <f>MAX(M22:M33)</f>
        <v>0</v>
      </c>
      <c r="N34" s="44" t="e">
        <f>AVERAGE(N22:N33)</f>
        <v>#DIV/0!</v>
      </c>
      <c r="O34" s="44">
        <f>MAX(O22:O33)</f>
        <v>0</v>
      </c>
    </row>
    <row r="36" spans="10:15" ht="51" x14ac:dyDescent="0.2">
      <c r="J36" s="43">
        <f>+A8</f>
        <v>2024</v>
      </c>
      <c r="K36" s="43" t="s">
        <v>324</v>
      </c>
      <c r="L36" s="191" t="s">
        <v>379</v>
      </c>
      <c r="M36" s="191" t="s">
        <v>380</v>
      </c>
      <c r="N36" s="191" t="s">
        <v>378</v>
      </c>
      <c r="O36" s="191" t="s">
        <v>377</v>
      </c>
    </row>
    <row r="37" spans="10:15" x14ac:dyDescent="0.2">
      <c r="J37" s="549" t="s">
        <v>164</v>
      </c>
      <c r="K37" s="47" t="s">
        <v>328</v>
      </c>
      <c r="L37" s="46"/>
      <c r="M37" s="46"/>
      <c r="N37" s="46"/>
      <c r="O37" s="46"/>
    </row>
    <row r="38" spans="10:15" x14ac:dyDescent="0.2">
      <c r="J38" s="549"/>
      <c r="K38" s="47" t="s">
        <v>329</v>
      </c>
      <c r="L38" s="46"/>
      <c r="M38" s="46"/>
      <c r="N38" s="46"/>
      <c r="O38" s="46"/>
    </row>
    <row r="39" spans="10:15" x14ac:dyDescent="0.2">
      <c r="J39" s="549"/>
      <c r="K39" s="47" t="s">
        <v>330</v>
      </c>
      <c r="L39" s="46"/>
      <c r="M39" s="46"/>
      <c r="N39" s="46"/>
      <c r="O39" s="46"/>
    </row>
    <row r="40" spans="10:15" x14ac:dyDescent="0.2">
      <c r="J40" s="549"/>
      <c r="K40" s="47" t="s">
        <v>332</v>
      </c>
      <c r="L40" s="46"/>
      <c r="M40" s="46"/>
      <c r="N40" s="46"/>
      <c r="O40" s="46"/>
    </row>
    <row r="41" spans="10:15" x14ac:dyDescent="0.2">
      <c r="J41" s="549"/>
      <c r="K41" s="47" t="s">
        <v>334</v>
      </c>
      <c r="L41" s="46"/>
      <c r="M41" s="46"/>
      <c r="N41" s="46"/>
      <c r="O41" s="46"/>
    </row>
    <row r="42" spans="10:15" x14ac:dyDescent="0.2">
      <c r="J42" s="549"/>
      <c r="K42" s="47" t="s">
        <v>335</v>
      </c>
      <c r="L42" s="46"/>
      <c r="M42" s="46"/>
      <c r="N42" s="46"/>
      <c r="O42" s="46"/>
    </row>
    <row r="43" spans="10:15" x14ac:dyDescent="0.2">
      <c r="J43" s="549"/>
      <c r="K43" s="47" t="s">
        <v>336</v>
      </c>
      <c r="L43" s="46"/>
      <c r="M43" s="46"/>
      <c r="N43" s="46"/>
      <c r="O43" s="46"/>
    </row>
    <row r="44" spans="10:15" x14ac:dyDescent="0.2">
      <c r="J44" s="549"/>
      <c r="K44" s="47" t="s">
        <v>338</v>
      </c>
      <c r="L44" s="46"/>
      <c r="M44" s="46"/>
      <c r="N44" s="46"/>
      <c r="O44" s="46"/>
    </row>
    <row r="45" spans="10:15" x14ac:dyDescent="0.2">
      <c r="J45" s="549"/>
      <c r="K45" s="47" t="s">
        <v>339</v>
      </c>
      <c r="L45" s="46"/>
      <c r="M45" s="46"/>
      <c r="N45" s="46"/>
      <c r="O45" s="46"/>
    </row>
    <row r="46" spans="10:15" x14ac:dyDescent="0.2">
      <c r="J46" s="549"/>
      <c r="K46" s="47" t="s">
        <v>340</v>
      </c>
      <c r="L46" s="46"/>
      <c r="M46" s="46"/>
      <c r="N46" s="46"/>
      <c r="O46" s="46"/>
    </row>
    <row r="47" spans="10:15" x14ac:dyDescent="0.2">
      <c r="J47" s="549"/>
      <c r="K47" s="47" t="s">
        <v>341</v>
      </c>
      <c r="L47" s="46"/>
      <c r="M47" s="46"/>
      <c r="N47" s="46"/>
      <c r="O47" s="46"/>
    </row>
    <row r="48" spans="10:15" x14ac:dyDescent="0.2">
      <c r="J48" s="549"/>
      <c r="K48" s="47" t="s">
        <v>342</v>
      </c>
      <c r="L48" s="46"/>
      <c r="M48" s="46"/>
      <c r="N48" s="46"/>
      <c r="O48" s="46"/>
    </row>
    <row r="49" spans="1:15" x14ac:dyDescent="0.2">
      <c r="J49" s="549"/>
      <c r="K49" s="44" t="s">
        <v>343</v>
      </c>
      <c r="L49" s="44" t="e">
        <f>AVERAGE(L37:L48)</f>
        <v>#DIV/0!</v>
      </c>
      <c r="M49" s="44">
        <f>MAX(M37:M48)</f>
        <v>0</v>
      </c>
      <c r="N49" s="44" t="e">
        <f>AVERAGE(N37:N48)</f>
        <v>#DIV/0!</v>
      </c>
      <c r="O49" s="44">
        <f>MAX(O37:O48)</f>
        <v>0</v>
      </c>
    </row>
    <row r="51" spans="1:15" ht="51" x14ac:dyDescent="0.2">
      <c r="A51" s="235" t="s">
        <v>249</v>
      </c>
      <c r="B51" s="236"/>
      <c r="C51" s="236"/>
      <c r="D51" s="236"/>
      <c r="E51" s="236"/>
      <c r="F51" s="236"/>
      <c r="G51" s="237"/>
      <c r="J51" s="43">
        <f>+A8</f>
        <v>2024</v>
      </c>
      <c r="K51" s="43" t="s">
        <v>324</v>
      </c>
      <c r="L51" s="191" t="s">
        <v>379</v>
      </c>
      <c r="M51" s="191" t="s">
        <v>380</v>
      </c>
      <c r="N51" s="191" t="s">
        <v>378</v>
      </c>
      <c r="O51" s="191" t="s">
        <v>377</v>
      </c>
    </row>
    <row r="52" spans="1:15" x14ac:dyDescent="0.2">
      <c r="A52" s="226"/>
      <c r="B52" s="227"/>
      <c r="C52" s="227"/>
      <c r="D52" s="227"/>
      <c r="E52" s="227"/>
      <c r="F52" s="227"/>
      <c r="G52" s="228"/>
      <c r="J52" s="549" t="s">
        <v>165</v>
      </c>
      <c r="K52" s="47" t="s">
        <v>328</v>
      </c>
      <c r="L52" s="46"/>
      <c r="M52" s="46"/>
      <c r="N52" s="46"/>
      <c r="O52" s="46"/>
    </row>
    <row r="53" spans="1:15" x14ac:dyDescent="0.2">
      <c r="A53" s="229"/>
      <c r="B53" s="230"/>
      <c r="C53" s="230"/>
      <c r="D53" s="230"/>
      <c r="E53" s="230"/>
      <c r="F53" s="230"/>
      <c r="G53" s="231"/>
      <c r="J53" s="549"/>
      <c r="K53" s="47" t="s">
        <v>329</v>
      </c>
      <c r="L53" s="46"/>
      <c r="M53" s="46"/>
      <c r="N53" s="46"/>
      <c r="O53" s="46"/>
    </row>
    <row r="54" spans="1:15" x14ac:dyDescent="0.2">
      <c r="A54" s="229"/>
      <c r="B54" s="230"/>
      <c r="C54" s="230"/>
      <c r="D54" s="230"/>
      <c r="E54" s="230"/>
      <c r="F54" s="230"/>
      <c r="G54" s="231"/>
      <c r="J54" s="549"/>
      <c r="K54" s="47" t="s">
        <v>330</v>
      </c>
      <c r="L54" s="46"/>
      <c r="M54" s="46"/>
      <c r="N54" s="46"/>
      <c r="O54" s="46"/>
    </row>
    <row r="55" spans="1:15" x14ac:dyDescent="0.2">
      <c r="A55" s="232"/>
      <c r="B55" s="233"/>
      <c r="C55" s="233"/>
      <c r="D55" s="233"/>
      <c r="E55" s="233"/>
      <c r="F55" s="233"/>
      <c r="G55" s="234"/>
      <c r="J55" s="549"/>
      <c r="K55" s="47" t="s">
        <v>332</v>
      </c>
      <c r="L55" s="46"/>
      <c r="M55" s="46"/>
      <c r="N55" s="46"/>
      <c r="O55" s="46"/>
    </row>
    <row r="56" spans="1:15" x14ac:dyDescent="0.2">
      <c r="J56" s="549"/>
      <c r="K56" s="47" t="s">
        <v>334</v>
      </c>
      <c r="L56" s="46"/>
      <c r="M56" s="46"/>
      <c r="N56" s="46"/>
      <c r="O56" s="46"/>
    </row>
    <row r="57" spans="1:15" x14ac:dyDescent="0.2">
      <c r="J57" s="549"/>
      <c r="K57" s="47" t="s">
        <v>335</v>
      </c>
      <c r="L57" s="46"/>
      <c r="M57" s="46"/>
      <c r="N57" s="46"/>
      <c r="O57" s="46"/>
    </row>
    <row r="58" spans="1:15" x14ac:dyDescent="0.2">
      <c r="J58" s="549"/>
      <c r="K58" s="47" t="s">
        <v>336</v>
      </c>
      <c r="L58" s="46"/>
      <c r="M58" s="46"/>
      <c r="N58" s="46"/>
      <c r="O58" s="46"/>
    </row>
    <row r="59" spans="1:15" x14ac:dyDescent="0.2">
      <c r="J59" s="549"/>
      <c r="K59" s="47" t="s">
        <v>338</v>
      </c>
      <c r="L59" s="46"/>
      <c r="M59" s="46"/>
      <c r="N59" s="46"/>
      <c r="O59" s="46"/>
    </row>
    <row r="60" spans="1:15" x14ac:dyDescent="0.2">
      <c r="J60" s="549"/>
      <c r="K60" s="47" t="s">
        <v>339</v>
      </c>
      <c r="L60" s="46"/>
      <c r="M60" s="46"/>
      <c r="N60" s="46"/>
      <c r="O60" s="46"/>
    </row>
    <row r="61" spans="1:15" x14ac:dyDescent="0.2">
      <c r="J61" s="549"/>
      <c r="K61" s="47" t="s">
        <v>340</v>
      </c>
      <c r="L61" s="46"/>
      <c r="M61" s="46"/>
      <c r="N61" s="46"/>
      <c r="O61" s="46"/>
    </row>
    <row r="62" spans="1:15" x14ac:dyDescent="0.2">
      <c r="J62" s="549"/>
      <c r="K62" s="47" t="s">
        <v>341</v>
      </c>
      <c r="L62" s="46"/>
      <c r="M62" s="46"/>
      <c r="N62" s="46"/>
      <c r="O62" s="46"/>
    </row>
    <row r="63" spans="1:15" x14ac:dyDescent="0.2">
      <c r="J63" s="549"/>
      <c r="K63" s="47" t="s">
        <v>342</v>
      </c>
      <c r="L63" s="46"/>
      <c r="M63" s="46"/>
      <c r="N63" s="46"/>
      <c r="O63" s="46"/>
    </row>
    <row r="64" spans="1:15" x14ac:dyDescent="0.2">
      <c r="J64" s="549"/>
      <c r="K64" s="44" t="s">
        <v>343</v>
      </c>
      <c r="L64" s="44" t="e">
        <f>AVERAGE(L52:L63)</f>
        <v>#DIV/0!</v>
      </c>
      <c r="M64" s="44">
        <f>MAX(M52:M63)</f>
        <v>0</v>
      </c>
      <c r="N64" s="44" t="e">
        <f>AVERAGE(N52:N63)</f>
        <v>#DIV/0!</v>
      </c>
      <c r="O64" s="44">
        <f>MAX(O52:O63)</f>
        <v>0</v>
      </c>
    </row>
    <row r="66" spans="10:15" ht="51" x14ac:dyDescent="0.2">
      <c r="J66" s="43">
        <f>+A8</f>
        <v>2024</v>
      </c>
      <c r="K66" s="43" t="s">
        <v>324</v>
      </c>
      <c r="L66" s="191" t="s">
        <v>379</v>
      </c>
      <c r="M66" s="191" t="s">
        <v>380</v>
      </c>
      <c r="N66" s="191" t="s">
        <v>378</v>
      </c>
      <c r="O66" s="191" t="s">
        <v>377</v>
      </c>
    </row>
    <row r="67" spans="10:15" x14ac:dyDescent="0.2">
      <c r="J67" s="549" t="s">
        <v>166</v>
      </c>
      <c r="K67" s="47" t="s">
        <v>328</v>
      </c>
      <c r="L67" s="46"/>
      <c r="M67" s="46"/>
      <c r="N67" s="46"/>
      <c r="O67" s="46"/>
    </row>
    <row r="68" spans="10:15" x14ac:dyDescent="0.2">
      <c r="J68" s="549"/>
      <c r="K68" s="47" t="s">
        <v>329</v>
      </c>
      <c r="L68" s="46"/>
      <c r="M68" s="46"/>
      <c r="N68" s="46"/>
      <c r="O68" s="46"/>
    </row>
    <row r="69" spans="10:15" x14ac:dyDescent="0.2">
      <c r="J69" s="549"/>
      <c r="K69" s="47" t="s">
        <v>330</v>
      </c>
      <c r="L69" s="46"/>
      <c r="M69" s="46"/>
      <c r="N69" s="46"/>
      <c r="O69" s="46"/>
    </row>
    <row r="70" spans="10:15" x14ac:dyDescent="0.2">
      <c r="J70" s="549"/>
      <c r="K70" s="47" t="s">
        <v>332</v>
      </c>
      <c r="L70" s="46"/>
      <c r="M70" s="46"/>
      <c r="N70" s="46"/>
      <c r="O70" s="46"/>
    </row>
    <row r="71" spans="10:15" x14ac:dyDescent="0.2">
      <c r="J71" s="549"/>
      <c r="K71" s="47" t="s">
        <v>334</v>
      </c>
      <c r="L71" s="46"/>
      <c r="M71" s="46"/>
      <c r="N71" s="46"/>
      <c r="O71" s="46"/>
    </row>
    <row r="72" spans="10:15" x14ac:dyDescent="0.2">
      <c r="J72" s="549"/>
      <c r="K72" s="47" t="s">
        <v>335</v>
      </c>
      <c r="L72" s="46"/>
      <c r="M72" s="46"/>
      <c r="N72" s="46"/>
      <c r="O72" s="46"/>
    </row>
    <row r="73" spans="10:15" x14ac:dyDescent="0.2">
      <c r="J73" s="549"/>
      <c r="K73" s="47" t="s">
        <v>336</v>
      </c>
      <c r="L73" s="46"/>
      <c r="M73" s="46"/>
      <c r="N73" s="46"/>
      <c r="O73" s="46"/>
    </row>
    <row r="74" spans="10:15" x14ac:dyDescent="0.2">
      <c r="J74" s="549"/>
      <c r="K74" s="47" t="s">
        <v>338</v>
      </c>
      <c r="L74" s="46"/>
      <c r="M74" s="46"/>
      <c r="N74" s="46"/>
      <c r="O74" s="46"/>
    </row>
    <row r="75" spans="10:15" x14ac:dyDescent="0.2">
      <c r="J75" s="549"/>
      <c r="K75" s="47" t="s">
        <v>339</v>
      </c>
      <c r="L75" s="46"/>
      <c r="M75" s="46"/>
      <c r="N75" s="46"/>
      <c r="O75" s="46"/>
    </row>
    <row r="76" spans="10:15" x14ac:dyDescent="0.2">
      <c r="J76" s="549"/>
      <c r="K76" s="47" t="s">
        <v>340</v>
      </c>
      <c r="L76" s="46"/>
      <c r="M76" s="46"/>
      <c r="N76" s="46"/>
      <c r="O76" s="46"/>
    </row>
    <row r="77" spans="10:15" x14ac:dyDescent="0.2">
      <c r="J77" s="549"/>
      <c r="K77" s="47" t="s">
        <v>341</v>
      </c>
      <c r="L77" s="46"/>
      <c r="M77" s="46"/>
      <c r="N77" s="46"/>
      <c r="O77" s="46"/>
    </row>
    <row r="78" spans="10:15" x14ac:dyDescent="0.2">
      <c r="J78" s="549"/>
      <c r="K78" s="47" t="s">
        <v>342</v>
      </c>
      <c r="L78" s="46"/>
      <c r="M78" s="46"/>
      <c r="N78" s="46"/>
      <c r="O78" s="46"/>
    </row>
    <row r="79" spans="10:15" x14ac:dyDescent="0.2">
      <c r="J79" s="549"/>
      <c r="K79" s="44" t="s">
        <v>343</v>
      </c>
      <c r="L79" s="44" t="e">
        <f>AVERAGE(L67:L78)</f>
        <v>#DIV/0!</v>
      </c>
      <c r="M79" s="44">
        <f>MAX(M67:M78)</f>
        <v>0</v>
      </c>
      <c r="N79" s="44" t="e">
        <f>AVERAGE(N67:N78)</f>
        <v>#DIV/0!</v>
      </c>
      <c r="O79" s="44">
        <f>MAX(O67:O78)</f>
        <v>0</v>
      </c>
    </row>
  </sheetData>
  <mergeCells count="12">
    <mergeCell ref="J22:J34"/>
    <mergeCell ref="J37:J49"/>
    <mergeCell ref="J52:J64"/>
    <mergeCell ref="J67:J79"/>
    <mergeCell ref="B8:D8"/>
    <mergeCell ref="E8:G8"/>
    <mergeCell ref="A5:G6"/>
    <mergeCell ref="J5:O5"/>
    <mergeCell ref="Q5:S9"/>
    <mergeCell ref="J7:J19"/>
    <mergeCell ref="Q11:S13"/>
    <mergeCell ref="Q14:S17"/>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92D050"/>
    <pageSetUpPr fitToPage="1"/>
  </sheetPr>
  <dimension ref="A1:U82"/>
  <sheetViews>
    <sheetView workbookViewId="0">
      <selection activeCell="O39" sqref="O39"/>
    </sheetView>
  </sheetViews>
  <sheetFormatPr defaultRowHeight="14.25" x14ac:dyDescent="0.2"/>
  <cols>
    <col min="1" max="1" width="14" style="3" customWidth="1"/>
    <col min="2" max="2" width="12.5703125" style="17" customWidth="1"/>
    <col min="3" max="3" width="15.42578125" style="17" customWidth="1"/>
    <col min="4" max="4" width="17.5703125" style="17" customWidth="1"/>
    <col min="5" max="5" width="14.5703125" style="17" customWidth="1"/>
    <col min="6" max="6" width="11.5703125" style="17" customWidth="1"/>
    <col min="7" max="7" width="15" style="17" customWidth="1"/>
    <col min="8" max="8" width="14.5703125" style="17" customWidth="1"/>
    <col min="9" max="12" width="9.42578125" style="3"/>
    <col min="13" max="13" width="15.42578125" style="3" customWidth="1"/>
    <col min="14" max="14" width="17.5703125" style="3" customWidth="1"/>
    <col min="15" max="15" width="17.42578125" style="3" bestFit="1" customWidth="1"/>
    <col min="16" max="16" width="13.5703125" style="3" customWidth="1"/>
    <col min="17" max="17" width="15" style="3" customWidth="1"/>
    <col min="18" max="20" width="9.42578125" style="3"/>
    <col min="21" max="21" width="22.42578125" style="3" customWidth="1"/>
    <col min="22" max="258" width="9.42578125" style="3"/>
    <col min="259" max="259" width="14" style="3" customWidth="1"/>
    <col min="260" max="265" width="10.42578125" style="3" customWidth="1"/>
    <col min="266" max="514" width="9.42578125" style="3"/>
    <col min="515" max="515" width="14" style="3" customWidth="1"/>
    <col min="516" max="521" width="10.42578125" style="3" customWidth="1"/>
    <col min="522" max="770" width="9.42578125" style="3"/>
    <col min="771" max="771" width="14" style="3" customWidth="1"/>
    <col min="772" max="777" width="10.42578125" style="3" customWidth="1"/>
    <col min="778" max="1026" width="9.42578125" style="3"/>
    <col min="1027" max="1027" width="14" style="3" customWidth="1"/>
    <col min="1028" max="1033" width="10.42578125" style="3" customWidth="1"/>
    <col min="1034" max="1282" width="9.42578125" style="3"/>
    <col min="1283" max="1283" width="14" style="3" customWidth="1"/>
    <col min="1284" max="1289" width="10.42578125" style="3" customWidth="1"/>
    <col min="1290" max="1538" width="9.42578125" style="3"/>
    <col min="1539" max="1539" width="14" style="3" customWidth="1"/>
    <col min="1540" max="1545" width="10.42578125" style="3" customWidth="1"/>
    <col min="1546" max="1794" width="9.42578125" style="3"/>
    <col min="1795" max="1795" width="14" style="3" customWidth="1"/>
    <col min="1796" max="1801" width="10.42578125" style="3" customWidth="1"/>
    <col min="1802" max="2050" width="9.42578125" style="3"/>
    <col min="2051" max="2051" width="14" style="3" customWidth="1"/>
    <col min="2052" max="2057" width="10.42578125" style="3" customWidth="1"/>
    <col min="2058" max="2306" width="9.42578125" style="3"/>
    <col min="2307" max="2307" width="14" style="3" customWidth="1"/>
    <col min="2308" max="2313" width="10.42578125" style="3" customWidth="1"/>
    <col min="2314" max="2562" width="9.42578125" style="3"/>
    <col min="2563" max="2563" width="14" style="3" customWidth="1"/>
    <col min="2564" max="2569" width="10.42578125" style="3" customWidth="1"/>
    <col min="2570" max="2818" width="9.42578125" style="3"/>
    <col min="2819" max="2819" width="14" style="3" customWidth="1"/>
    <col min="2820" max="2825" width="10.42578125" style="3" customWidth="1"/>
    <col min="2826" max="3074" width="9.42578125" style="3"/>
    <col min="3075" max="3075" width="14" style="3" customWidth="1"/>
    <col min="3076" max="3081" width="10.42578125" style="3" customWidth="1"/>
    <col min="3082" max="3330" width="9.42578125" style="3"/>
    <col min="3331" max="3331" width="14" style="3" customWidth="1"/>
    <col min="3332" max="3337" width="10.42578125" style="3" customWidth="1"/>
    <col min="3338" max="3586" width="9.42578125" style="3"/>
    <col min="3587" max="3587" width="14" style="3" customWidth="1"/>
    <col min="3588" max="3593" width="10.42578125" style="3" customWidth="1"/>
    <col min="3594" max="3842" width="9.42578125" style="3"/>
    <col min="3843" max="3843" width="14" style="3" customWidth="1"/>
    <col min="3844" max="3849" width="10.42578125" style="3" customWidth="1"/>
    <col min="3850" max="4098" width="9.42578125" style="3"/>
    <col min="4099" max="4099" width="14" style="3" customWidth="1"/>
    <col min="4100" max="4105" width="10.42578125" style="3" customWidth="1"/>
    <col min="4106" max="4354" width="9.42578125" style="3"/>
    <col min="4355" max="4355" width="14" style="3" customWidth="1"/>
    <col min="4356" max="4361" width="10.42578125" style="3" customWidth="1"/>
    <col min="4362" max="4610" width="9.42578125" style="3"/>
    <col min="4611" max="4611" width="14" style="3" customWidth="1"/>
    <col min="4612" max="4617" width="10.42578125" style="3" customWidth="1"/>
    <col min="4618" max="4866" width="9.42578125" style="3"/>
    <col min="4867" max="4867" width="14" style="3" customWidth="1"/>
    <col min="4868" max="4873" width="10.42578125" style="3" customWidth="1"/>
    <col min="4874" max="5122" width="9.42578125" style="3"/>
    <col min="5123" max="5123" width="14" style="3" customWidth="1"/>
    <col min="5124" max="5129" width="10.42578125" style="3" customWidth="1"/>
    <col min="5130" max="5378" width="9.42578125" style="3"/>
    <col min="5379" max="5379" width="14" style="3" customWidth="1"/>
    <col min="5380" max="5385" width="10.42578125" style="3" customWidth="1"/>
    <col min="5386" max="5634" width="9.42578125" style="3"/>
    <col min="5635" max="5635" width="14" style="3" customWidth="1"/>
    <col min="5636" max="5641" width="10.42578125" style="3" customWidth="1"/>
    <col min="5642" max="5890" width="9.42578125" style="3"/>
    <col min="5891" max="5891" width="14" style="3" customWidth="1"/>
    <col min="5892" max="5897" width="10.42578125" style="3" customWidth="1"/>
    <col min="5898" max="6146" width="9.42578125" style="3"/>
    <col min="6147" max="6147" width="14" style="3" customWidth="1"/>
    <col min="6148" max="6153" width="10.42578125" style="3" customWidth="1"/>
    <col min="6154" max="6402" width="9.42578125" style="3"/>
    <col min="6403" max="6403" width="14" style="3" customWidth="1"/>
    <col min="6404" max="6409" width="10.42578125" style="3" customWidth="1"/>
    <col min="6410" max="6658" width="9.42578125" style="3"/>
    <col min="6659" max="6659" width="14" style="3" customWidth="1"/>
    <col min="6660" max="6665" width="10.42578125" style="3" customWidth="1"/>
    <col min="6666" max="6914" width="9.42578125" style="3"/>
    <col min="6915" max="6915" width="14" style="3" customWidth="1"/>
    <col min="6916" max="6921" width="10.42578125" style="3" customWidth="1"/>
    <col min="6922" max="7170" width="9.42578125" style="3"/>
    <col min="7171" max="7171" width="14" style="3" customWidth="1"/>
    <col min="7172" max="7177" width="10.42578125" style="3" customWidth="1"/>
    <col min="7178" max="7426" width="9.42578125" style="3"/>
    <col min="7427" max="7427" width="14" style="3" customWidth="1"/>
    <col min="7428" max="7433" width="10.42578125" style="3" customWidth="1"/>
    <col min="7434" max="7682" width="9.42578125" style="3"/>
    <col min="7683" max="7683" width="14" style="3" customWidth="1"/>
    <col min="7684" max="7689" width="10.42578125" style="3" customWidth="1"/>
    <col min="7690" max="7938" width="9.42578125" style="3"/>
    <col min="7939" max="7939" width="14" style="3" customWidth="1"/>
    <col min="7940" max="7945" width="10.42578125" style="3" customWidth="1"/>
    <col min="7946" max="8194" width="9.42578125" style="3"/>
    <col min="8195" max="8195" width="14" style="3" customWidth="1"/>
    <col min="8196" max="8201" width="10.42578125" style="3" customWidth="1"/>
    <col min="8202" max="8450" width="9.42578125" style="3"/>
    <col min="8451" max="8451" width="14" style="3" customWidth="1"/>
    <col min="8452" max="8457" width="10.42578125" style="3" customWidth="1"/>
    <col min="8458" max="8706" width="9.42578125" style="3"/>
    <col min="8707" max="8707" width="14" style="3" customWidth="1"/>
    <col min="8708" max="8713" width="10.42578125" style="3" customWidth="1"/>
    <col min="8714" max="8962" width="9.42578125" style="3"/>
    <col min="8963" max="8963" width="14" style="3" customWidth="1"/>
    <col min="8964" max="8969" width="10.42578125" style="3" customWidth="1"/>
    <col min="8970" max="9218" width="9.42578125" style="3"/>
    <col min="9219" max="9219" width="14" style="3" customWidth="1"/>
    <col min="9220" max="9225" width="10.42578125" style="3" customWidth="1"/>
    <col min="9226" max="9474" width="9.42578125" style="3"/>
    <col min="9475" max="9475" width="14" style="3" customWidth="1"/>
    <col min="9476" max="9481" width="10.42578125" style="3" customWidth="1"/>
    <col min="9482" max="9730" width="9.42578125" style="3"/>
    <col min="9731" max="9731" width="14" style="3" customWidth="1"/>
    <col min="9732" max="9737" width="10.42578125" style="3" customWidth="1"/>
    <col min="9738" max="9986" width="9.42578125" style="3"/>
    <col min="9987" max="9987" width="14" style="3" customWidth="1"/>
    <col min="9988" max="9993" width="10.42578125" style="3" customWidth="1"/>
    <col min="9994" max="10242" width="9.42578125" style="3"/>
    <col min="10243" max="10243" width="14" style="3" customWidth="1"/>
    <col min="10244" max="10249" width="10.42578125" style="3" customWidth="1"/>
    <col min="10250" max="10498" width="9.42578125" style="3"/>
    <col min="10499" max="10499" width="14" style="3" customWidth="1"/>
    <col min="10500" max="10505" width="10.42578125" style="3" customWidth="1"/>
    <col min="10506" max="10754" width="9.42578125" style="3"/>
    <col min="10755" max="10755" width="14" style="3" customWidth="1"/>
    <col min="10756" max="10761" width="10.42578125" style="3" customWidth="1"/>
    <col min="10762" max="11010" width="9.42578125" style="3"/>
    <col min="11011" max="11011" width="14" style="3" customWidth="1"/>
    <col min="11012" max="11017" width="10.42578125" style="3" customWidth="1"/>
    <col min="11018" max="11266" width="9.42578125" style="3"/>
    <col min="11267" max="11267" width="14" style="3" customWidth="1"/>
    <col min="11268" max="11273" width="10.42578125" style="3" customWidth="1"/>
    <col min="11274" max="11522" width="9.42578125" style="3"/>
    <col min="11523" max="11523" width="14" style="3" customWidth="1"/>
    <col min="11524" max="11529" width="10.42578125" style="3" customWidth="1"/>
    <col min="11530" max="11778" width="9.42578125" style="3"/>
    <col min="11779" max="11779" width="14" style="3" customWidth="1"/>
    <col min="11780" max="11785" width="10.42578125" style="3" customWidth="1"/>
    <col min="11786" max="12034" width="9.42578125" style="3"/>
    <col min="12035" max="12035" width="14" style="3" customWidth="1"/>
    <col min="12036" max="12041" width="10.42578125" style="3" customWidth="1"/>
    <col min="12042" max="12290" width="9.42578125" style="3"/>
    <col min="12291" max="12291" width="14" style="3" customWidth="1"/>
    <col min="12292" max="12297" width="10.42578125" style="3" customWidth="1"/>
    <col min="12298" max="12546" width="9.42578125" style="3"/>
    <col min="12547" max="12547" width="14" style="3" customWidth="1"/>
    <col min="12548" max="12553" width="10.42578125" style="3" customWidth="1"/>
    <col min="12554" max="12802" width="9.42578125" style="3"/>
    <col min="12803" max="12803" width="14" style="3" customWidth="1"/>
    <col min="12804" max="12809" width="10.42578125" style="3" customWidth="1"/>
    <col min="12810" max="13058" width="9.42578125" style="3"/>
    <col min="13059" max="13059" width="14" style="3" customWidth="1"/>
    <col min="13060" max="13065" width="10.42578125" style="3" customWidth="1"/>
    <col min="13066" max="13314" width="9.42578125" style="3"/>
    <col min="13315" max="13315" width="14" style="3" customWidth="1"/>
    <col min="13316" max="13321" width="10.42578125" style="3" customWidth="1"/>
    <col min="13322" max="13570" width="9.42578125" style="3"/>
    <col min="13571" max="13571" width="14" style="3" customWidth="1"/>
    <col min="13572" max="13577" width="10.42578125" style="3" customWidth="1"/>
    <col min="13578" max="13826" width="9.42578125" style="3"/>
    <col min="13827" max="13827" width="14" style="3" customWidth="1"/>
    <col min="13828" max="13833" width="10.42578125" style="3" customWidth="1"/>
    <col min="13834" max="14082" width="9.42578125" style="3"/>
    <col min="14083" max="14083" width="14" style="3" customWidth="1"/>
    <col min="14084" max="14089" width="10.42578125" style="3" customWidth="1"/>
    <col min="14090" max="14338" width="9.42578125" style="3"/>
    <col min="14339" max="14339" width="14" style="3" customWidth="1"/>
    <col min="14340" max="14345" width="10.42578125" style="3" customWidth="1"/>
    <col min="14346" max="14594" width="9.42578125" style="3"/>
    <col min="14595" max="14595" width="14" style="3" customWidth="1"/>
    <col min="14596" max="14601" width="10.42578125" style="3" customWidth="1"/>
    <col min="14602" max="14850" width="9.42578125" style="3"/>
    <col min="14851" max="14851" width="14" style="3" customWidth="1"/>
    <col min="14852" max="14857" width="10.42578125" style="3" customWidth="1"/>
    <col min="14858" max="15106" width="9.42578125" style="3"/>
    <col min="15107" max="15107" width="14" style="3" customWidth="1"/>
    <col min="15108" max="15113" width="10.42578125" style="3" customWidth="1"/>
    <col min="15114" max="15362" width="9.42578125" style="3"/>
    <col min="15363" max="15363" width="14" style="3" customWidth="1"/>
    <col min="15364" max="15369" width="10.42578125" style="3" customWidth="1"/>
    <col min="15370" max="15618" width="9.42578125" style="3"/>
    <col min="15619" max="15619" width="14" style="3" customWidth="1"/>
    <col min="15620" max="15625" width="10.42578125" style="3" customWidth="1"/>
    <col min="15626" max="15874" width="9.42578125" style="3"/>
    <col min="15875" max="15875" width="14" style="3" customWidth="1"/>
    <col min="15876" max="15881" width="10.42578125" style="3" customWidth="1"/>
    <col min="15882" max="16130" width="9.42578125" style="3"/>
    <col min="16131" max="16131" width="14" style="3" customWidth="1"/>
    <col min="16132" max="16137" width="10.42578125" style="3" customWidth="1"/>
    <col min="16138" max="16384" width="9.42578125" style="3"/>
  </cols>
  <sheetData>
    <row r="1" spans="1:21" ht="15" x14ac:dyDescent="0.2">
      <c r="A1" s="63" t="str">
        <f>+'Cover Page'!$B$29</f>
        <v>Annual Performance Report 2024</v>
      </c>
      <c r="B1" s="63"/>
      <c r="C1" s="63"/>
      <c r="D1" s="63"/>
      <c r="E1" s="63" t="str">
        <f>+'Cover Page'!$B$33</f>
        <v>Enfinium Ferrybridge 1 Limited</v>
      </c>
    </row>
    <row r="3" spans="1:21" ht="15" x14ac:dyDescent="0.25">
      <c r="A3" s="42" t="s">
        <v>357</v>
      </c>
      <c r="E3" s="54" t="s">
        <v>320</v>
      </c>
      <c r="H3" s="58" t="s">
        <v>358</v>
      </c>
      <c r="J3" s="9" t="str">
        <f>+A3</f>
        <v>Monitoring of Carbon Monoxide (10-minute avg)</v>
      </c>
      <c r="L3" s="9"/>
      <c r="O3" s="9" t="s">
        <v>322</v>
      </c>
      <c r="Q3" s="55" t="s">
        <v>3</v>
      </c>
      <c r="S3" s="57" t="s">
        <v>3</v>
      </c>
      <c r="T3" s="52"/>
      <c r="U3" s="52"/>
    </row>
    <row r="4" spans="1:21" ht="15" x14ac:dyDescent="0.25">
      <c r="A4" s="42"/>
      <c r="E4" s="54"/>
      <c r="H4" s="58"/>
      <c r="J4" s="9"/>
      <c r="L4" s="9"/>
      <c r="O4" s="9"/>
      <c r="Q4" s="55"/>
      <c r="S4" s="57"/>
      <c r="T4" s="52"/>
      <c r="U4" s="52"/>
    </row>
    <row r="5" spans="1:21" ht="15" x14ac:dyDescent="0.25">
      <c r="A5" s="553" t="s">
        <v>359</v>
      </c>
      <c r="B5" s="554"/>
      <c r="C5" s="554"/>
      <c r="D5" s="554"/>
      <c r="E5" s="554"/>
      <c r="F5" s="554"/>
      <c r="G5" s="554"/>
      <c r="H5" s="338"/>
      <c r="J5" s="9"/>
      <c r="L5" s="9"/>
      <c r="O5" s="9"/>
      <c r="Q5" s="55"/>
      <c r="S5" s="57"/>
      <c r="T5" s="52"/>
      <c r="U5" s="52"/>
    </row>
    <row r="6" spans="1:21" ht="15" x14ac:dyDescent="0.25">
      <c r="A6" s="554"/>
      <c r="B6" s="554"/>
      <c r="C6" s="554"/>
      <c r="D6" s="554"/>
      <c r="E6" s="554"/>
      <c r="F6" s="554"/>
      <c r="G6" s="554"/>
      <c r="H6" s="338"/>
      <c r="J6" s="9"/>
      <c r="L6" s="9"/>
      <c r="O6" s="9"/>
      <c r="Q6" s="55"/>
      <c r="S6" s="57"/>
      <c r="T6" s="52"/>
      <c r="U6" s="52"/>
    </row>
    <row r="7" spans="1:21" ht="14.1" customHeight="1" x14ac:dyDescent="0.2">
      <c r="S7" s="519" t="s">
        <v>360</v>
      </c>
      <c r="T7" s="519"/>
      <c r="U7" s="519"/>
    </row>
    <row r="8" spans="1:21" ht="15" x14ac:dyDescent="0.25">
      <c r="A8" s="43">
        <f>+'Cover Page'!C39</f>
        <v>2024</v>
      </c>
      <c r="B8" s="548" t="s">
        <v>361</v>
      </c>
      <c r="C8" s="548"/>
      <c r="D8" s="548"/>
      <c r="E8" s="548"/>
      <c r="F8" s="548" t="s">
        <v>326</v>
      </c>
      <c r="G8" s="548"/>
      <c r="H8" s="548"/>
      <c r="K8" s="547"/>
      <c r="L8" s="547"/>
      <c r="M8" s="547"/>
      <c r="N8" s="547"/>
      <c r="O8" s="547"/>
      <c r="P8" s="547"/>
      <c r="Q8" s="547"/>
      <c r="S8" s="519"/>
      <c r="T8" s="519"/>
      <c r="U8" s="519"/>
    </row>
    <row r="9" spans="1:21" s="194" customFormat="1" ht="37.5" customHeight="1" x14ac:dyDescent="0.25">
      <c r="A9" s="36" t="s">
        <v>384</v>
      </c>
      <c r="B9" s="28" t="s">
        <v>362</v>
      </c>
      <c r="C9" s="28" t="s">
        <v>383</v>
      </c>
      <c r="D9" s="28" t="s">
        <v>382</v>
      </c>
      <c r="E9" s="28" t="s">
        <v>381</v>
      </c>
      <c r="F9" s="28" t="s">
        <v>356</v>
      </c>
      <c r="G9" s="28" t="s">
        <v>378</v>
      </c>
      <c r="H9" s="28" t="s">
        <v>377</v>
      </c>
      <c r="I9" s="193"/>
      <c r="K9" s="36">
        <f>+A8</f>
        <v>2024</v>
      </c>
      <c r="L9" s="36" t="s">
        <v>384</v>
      </c>
      <c r="M9" s="28" t="s">
        <v>383</v>
      </c>
      <c r="N9" s="28" t="s">
        <v>382</v>
      </c>
      <c r="O9" s="28" t="s">
        <v>381</v>
      </c>
      <c r="P9" s="191" t="s">
        <v>378</v>
      </c>
      <c r="Q9" s="191" t="s">
        <v>377</v>
      </c>
      <c r="S9" s="519"/>
      <c r="T9" s="519"/>
      <c r="U9" s="519"/>
    </row>
    <row r="10" spans="1:21" x14ac:dyDescent="0.2">
      <c r="A10" s="47" t="s">
        <v>328</v>
      </c>
      <c r="B10" s="48">
        <v>150</v>
      </c>
      <c r="C10" s="46">
        <f>MAX(M10, M25)</f>
        <v>23</v>
      </c>
      <c r="D10" s="46">
        <f>AVERAGE(N10, N25)</f>
        <v>6.5</v>
      </c>
      <c r="E10" s="254">
        <f>MAX(O10,O25)</f>
        <v>526</v>
      </c>
      <c r="F10" s="48">
        <v>50</v>
      </c>
      <c r="G10" s="46">
        <f>AVERAGE(P10,P25)</f>
        <v>6.1850000000000005</v>
      </c>
      <c r="H10" s="46">
        <f>MAX(P10,P25)</f>
        <v>7.65</v>
      </c>
      <c r="K10" s="549" t="s">
        <v>162</v>
      </c>
      <c r="L10" s="47" t="s">
        <v>328</v>
      </c>
      <c r="M10" s="253">
        <v>21</v>
      </c>
      <c r="N10" s="253">
        <v>8</v>
      </c>
      <c r="O10" s="46">
        <v>242</v>
      </c>
      <c r="P10" s="253">
        <v>7.65</v>
      </c>
      <c r="Q10" s="253">
        <v>10.46</v>
      </c>
      <c r="S10" s="519"/>
      <c r="T10" s="519"/>
      <c r="U10" s="519"/>
    </row>
    <row r="11" spans="1:21" x14ac:dyDescent="0.2">
      <c r="A11" s="47" t="s">
        <v>329</v>
      </c>
      <c r="B11" s="45">
        <f>+B10</f>
        <v>150</v>
      </c>
      <c r="C11" s="46">
        <f t="shared" ref="C11:C21" si="0">MAX(M11, M26)</f>
        <v>31</v>
      </c>
      <c r="D11" s="46">
        <f t="shared" ref="D11:D21" si="1">AVERAGE(N11, N26)</f>
        <v>7</v>
      </c>
      <c r="E11" s="254">
        <f t="shared" ref="E11:E21" si="2">MAX(O11,O26)</f>
        <v>1595</v>
      </c>
      <c r="F11" s="45">
        <f>+F10</f>
        <v>50</v>
      </c>
      <c r="G11" s="46">
        <f t="shared" ref="G11:G21" si="3">AVERAGE(P11,P26)</f>
        <v>7.4700000000000006</v>
      </c>
      <c r="H11" s="46">
        <f t="shared" ref="H11:H21" si="4">MAX(P11,P26)</f>
        <v>9.73</v>
      </c>
      <c r="K11" s="549"/>
      <c r="L11" s="47" t="s">
        <v>329</v>
      </c>
      <c r="M11" s="253">
        <v>31</v>
      </c>
      <c r="N11" s="253">
        <v>9</v>
      </c>
      <c r="O11" s="46">
        <v>1595</v>
      </c>
      <c r="P11" s="253">
        <v>9.73</v>
      </c>
      <c r="Q11" s="253">
        <v>42.18</v>
      </c>
      <c r="S11" s="519"/>
      <c r="T11" s="519"/>
      <c r="U11" s="519"/>
    </row>
    <row r="12" spans="1:21" ht="15" x14ac:dyDescent="0.25">
      <c r="A12" s="47" t="s">
        <v>330</v>
      </c>
      <c r="B12" s="45">
        <f t="shared" ref="B12:B21" si="5">+B11</f>
        <v>150</v>
      </c>
      <c r="C12" s="46">
        <f t="shared" si="0"/>
        <v>43</v>
      </c>
      <c r="D12" s="46">
        <f t="shared" si="1"/>
        <v>8.5</v>
      </c>
      <c r="E12" s="254">
        <f t="shared" si="2"/>
        <v>423</v>
      </c>
      <c r="F12" s="45">
        <f t="shared" ref="F12:F21" si="6">+F11</f>
        <v>50</v>
      </c>
      <c r="G12" s="46">
        <f t="shared" si="3"/>
        <v>8.6449999999999996</v>
      </c>
      <c r="H12" s="46">
        <f t="shared" si="4"/>
        <v>10.53</v>
      </c>
      <c r="K12" s="549"/>
      <c r="L12" s="47" t="s">
        <v>330</v>
      </c>
      <c r="M12" s="253">
        <v>43</v>
      </c>
      <c r="N12" s="253">
        <v>10</v>
      </c>
      <c r="O12" s="46">
        <v>423</v>
      </c>
      <c r="P12" s="253">
        <v>10.53</v>
      </c>
      <c r="Q12" s="253">
        <v>37.18</v>
      </c>
      <c r="S12" s="56" t="s">
        <v>363</v>
      </c>
    </row>
    <row r="13" spans="1:21" x14ac:dyDescent="0.2">
      <c r="A13" s="47" t="s">
        <v>332</v>
      </c>
      <c r="B13" s="45">
        <f t="shared" si="5"/>
        <v>150</v>
      </c>
      <c r="C13" s="46">
        <f t="shared" si="0"/>
        <v>73</v>
      </c>
      <c r="D13" s="46">
        <f t="shared" si="1"/>
        <v>9.5</v>
      </c>
      <c r="E13" s="254">
        <f t="shared" si="2"/>
        <v>193</v>
      </c>
      <c r="F13" s="45">
        <f t="shared" si="6"/>
        <v>50</v>
      </c>
      <c r="G13" s="46">
        <f t="shared" si="3"/>
        <v>9.870000000000001</v>
      </c>
      <c r="H13" s="46">
        <f t="shared" si="4"/>
        <v>10.18</v>
      </c>
      <c r="K13" s="549"/>
      <c r="L13" s="47" t="s">
        <v>332</v>
      </c>
      <c r="M13" s="253">
        <v>61</v>
      </c>
      <c r="N13" s="253">
        <v>10</v>
      </c>
      <c r="O13" s="46">
        <v>164</v>
      </c>
      <c r="P13" s="253">
        <v>10.18</v>
      </c>
      <c r="Q13" s="253">
        <v>11.72</v>
      </c>
      <c r="S13" s="545" t="s">
        <v>364</v>
      </c>
      <c r="T13" s="545"/>
      <c r="U13" s="545"/>
    </row>
    <row r="14" spans="1:21" x14ac:dyDescent="0.2">
      <c r="A14" s="47" t="s">
        <v>334</v>
      </c>
      <c r="B14" s="45">
        <f t="shared" si="5"/>
        <v>150</v>
      </c>
      <c r="C14" s="46">
        <f t="shared" si="0"/>
        <v>24</v>
      </c>
      <c r="D14" s="46">
        <f t="shared" si="1"/>
        <v>9</v>
      </c>
      <c r="E14" s="254">
        <f t="shared" si="2"/>
        <v>300</v>
      </c>
      <c r="F14" s="45">
        <f t="shared" si="6"/>
        <v>50</v>
      </c>
      <c r="G14" s="46">
        <f t="shared" si="3"/>
        <v>9.2249999999999996</v>
      </c>
      <c r="H14" s="46">
        <f t="shared" si="4"/>
        <v>10.43</v>
      </c>
      <c r="K14" s="549"/>
      <c r="L14" s="47" t="s">
        <v>334</v>
      </c>
      <c r="M14" s="253">
        <v>22</v>
      </c>
      <c r="N14" s="253">
        <v>8</v>
      </c>
      <c r="O14" s="46">
        <v>300</v>
      </c>
      <c r="P14" s="253">
        <v>8.02</v>
      </c>
      <c r="Q14" s="253">
        <v>11.77</v>
      </c>
      <c r="S14" s="545"/>
      <c r="T14" s="545"/>
      <c r="U14" s="545"/>
    </row>
    <row r="15" spans="1:21" x14ac:dyDescent="0.2">
      <c r="A15" s="47" t="s">
        <v>335</v>
      </c>
      <c r="B15" s="45">
        <f t="shared" si="5"/>
        <v>150</v>
      </c>
      <c r="C15" s="46">
        <f t="shared" si="0"/>
        <v>19</v>
      </c>
      <c r="D15" s="46">
        <f t="shared" si="1"/>
        <v>9</v>
      </c>
      <c r="E15" s="254">
        <f t="shared" si="2"/>
        <v>491</v>
      </c>
      <c r="F15" s="45">
        <f t="shared" si="6"/>
        <v>50</v>
      </c>
      <c r="G15" s="46">
        <f t="shared" si="3"/>
        <v>9.1199999999999992</v>
      </c>
      <c r="H15" s="46">
        <f t="shared" si="4"/>
        <v>10.28</v>
      </c>
      <c r="K15" s="549"/>
      <c r="L15" s="47" t="s">
        <v>335</v>
      </c>
      <c r="M15" s="253">
        <v>13</v>
      </c>
      <c r="N15" s="253">
        <v>8</v>
      </c>
      <c r="O15" s="46">
        <v>491</v>
      </c>
      <c r="P15" s="253">
        <v>7.96</v>
      </c>
      <c r="Q15" s="253">
        <v>12.43</v>
      </c>
      <c r="S15" s="545"/>
      <c r="T15" s="545"/>
      <c r="U15" s="545"/>
    </row>
    <row r="16" spans="1:21" x14ac:dyDescent="0.2">
      <c r="A16" s="47" t="s">
        <v>336</v>
      </c>
      <c r="B16" s="45">
        <f t="shared" si="5"/>
        <v>150</v>
      </c>
      <c r="C16" s="46">
        <f t="shared" si="0"/>
        <v>28</v>
      </c>
      <c r="D16" s="46">
        <f t="shared" si="1"/>
        <v>9.5</v>
      </c>
      <c r="E16" s="254">
        <f t="shared" si="2"/>
        <v>328</v>
      </c>
      <c r="F16" s="45">
        <f t="shared" si="6"/>
        <v>50</v>
      </c>
      <c r="G16" s="46">
        <f t="shared" si="3"/>
        <v>9.4550000000000001</v>
      </c>
      <c r="H16" s="46">
        <f t="shared" si="4"/>
        <v>10.15</v>
      </c>
      <c r="K16" s="549"/>
      <c r="L16" s="47" t="s">
        <v>336</v>
      </c>
      <c r="M16" s="253">
        <v>28</v>
      </c>
      <c r="N16" s="253">
        <v>9</v>
      </c>
      <c r="O16" s="46">
        <v>328</v>
      </c>
      <c r="P16" s="253">
        <v>8.76</v>
      </c>
      <c r="Q16" s="253">
        <v>12.95</v>
      </c>
      <c r="S16" s="545" t="s">
        <v>365</v>
      </c>
      <c r="T16" s="545"/>
      <c r="U16" s="545"/>
    </row>
    <row r="17" spans="1:21" x14ac:dyDescent="0.2">
      <c r="A17" s="47" t="s">
        <v>338</v>
      </c>
      <c r="B17" s="45">
        <f t="shared" si="5"/>
        <v>150</v>
      </c>
      <c r="C17" s="46">
        <f t="shared" si="0"/>
        <v>58</v>
      </c>
      <c r="D17" s="46">
        <f t="shared" si="1"/>
        <v>13.5</v>
      </c>
      <c r="E17" s="254">
        <f t="shared" si="2"/>
        <v>451</v>
      </c>
      <c r="F17" s="45">
        <f t="shared" si="6"/>
        <v>50</v>
      </c>
      <c r="G17" s="46">
        <f t="shared" si="3"/>
        <v>13.685</v>
      </c>
      <c r="H17" s="46">
        <f t="shared" si="4"/>
        <v>15.99</v>
      </c>
      <c r="K17" s="549"/>
      <c r="L17" s="47" t="s">
        <v>338</v>
      </c>
      <c r="M17" s="253">
        <v>58</v>
      </c>
      <c r="N17" s="253">
        <v>16</v>
      </c>
      <c r="O17" s="46">
        <v>451</v>
      </c>
      <c r="P17" s="253">
        <v>15.99</v>
      </c>
      <c r="Q17" s="253">
        <v>24.87</v>
      </c>
      <c r="S17" s="545"/>
      <c r="T17" s="545"/>
      <c r="U17" s="545"/>
    </row>
    <row r="18" spans="1:21" x14ac:dyDescent="0.2">
      <c r="A18" s="47" t="s">
        <v>339</v>
      </c>
      <c r="B18" s="45">
        <f t="shared" si="5"/>
        <v>150</v>
      </c>
      <c r="C18" s="46">
        <f t="shared" si="0"/>
        <v>69</v>
      </c>
      <c r="D18" s="46">
        <f t="shared" si="1"/>
        <v>15</v>
      </c>
      <c r="E18" s="254">
        <f t="shared" si="2"/>
        <v>306</v>
      </c>
      <c r="F18" s="45">
        <f t="shared" si="6"/>
        <v>50</v>
      </c>
      <c r="G18" s="46">
        <f t="shared" si="3"/>
        <v>15.005000000000001</v>
      </c>
      <c r="H18" s="46">
        <f t="shared" si="4"/>
        <v>17.62</v>
      </c>
      <c r="K18" s="549"/>
      <c r="L18" s="47" t="s">
        <v>339</v>
      </c>
      <c r="M18" s="253">
        <v>69</v>
      </c>
      <c r="N18" s="253">
        <v>18</v>
      </c>
      <c r="O18" s="46">
        <v>306</v>
      </c>
      <c r="P18" s="253">
        <v>17.62</v>
      </c>
      <c r="Q18" s="253">
        <v>27.52</v>
      </c>
      <c r="S18" s="545"/>
      <c r="T18" s="545"/>
      <c r="U18" s="545"/>
    </row>
    <row r="19" spans="1:21" x14ac:dyDescent="0.2">
      <c r="A19" s="47" t="s">
        <v>340</v>
      </c>
      <c r="B19" s="45">
        <f t="shared" si="5"/>
        <v>150</v>
      </c>
      <c r="C19" s="46">
        <f t="shared" si="0"/>
        <v>50</v>
      </c>
      <c r="D19" s="46">
        <f t="shared" si="1"/>
        <v>12</v>
      </c>
      <c r="E19" s="254">
        <f t="shared" si="2"/>
        <v>338</v>
      </c>
      <c r="F19" s="45">
        <f t="shared" si="6"/>
        <v>50</v>
      </c>
      <c r="G19" s="46">
        <f t="shared" si="3"/>
        <v>11.77</v>
      </c>
      <c r="H19" s="46">
        <f t="shared" si="4"/>
        <v>13.65</v>
      </c>
      <c r="K19" s="549"/>
      <c r="L19" s="47" t="s">
        <v>340</v>
      </c>
      <c r="M19" s="253">
        <v>50</v>
      </c>
      <c r="N19" s="253">
        <v>14</v>
      </c>
      <c r="O19" s="46">
        <v>338</v>
      </c>
      <c r="P19" s="253">
        <v>13.65</v>
      </c>
      <c r="Q19" s="253">
        <v>20.43</v>
      </c>
      <c r="S19" s="545"/>
      <c r="T19" s="545"/>
      <c r="U19" s="545"/>
    </row>
    <row r="20" spans="1:21" x14ac:dyDescent="0.2">
      <c r="A20" s="47" t="s">
        <v>341</v>
      </c>
      <c r="B20" s="45">
        <f t="shared" si="5"/>
        <v>150</v>
      </c>
      <c r="C20" s="46">
        <f t="shared" si="0"/>
        <v>68</v>
      </c>
      <c r="D20" s="46">
        <f t="shared" si="1"/>
        <v>13</v>
      </c>
      <c r="E20" s="254">
        <f t="shared" si="2"/>
        <v>589</v>
      </c>
      <c r="F20" s="45">
        <f t="shared" si="6"/>
        <v>50</v>
      </c>
      <c r="G20" s="46">
        <f t="shared" si="3"/>
        <v>12.895</v>
      </c>
      <c r="H20" s="46">
        <f t="shared" si="4"/>
        <v>17.149999999999999</v>
      </c>
      <c r="K20" s="549"/>
      <c r="L20" s="47" t="s">
        <v>341</v>
      </c>
      <c r="M20" s="253">
        <v>68</v>
      </c>
      <c r="N20" s="253">
        <v>17</v>
      </c>
      <c r="O20" s="46">
        <v>589</v>
      </c>
      <c r="P20" s="253">
        <v>17.149999999999999</v>
      </c>
      <c r="Q20" s="253">
        <v>28.94</v>
      </c>
    </row>
    <row r="21" spans="1:21" x14ac:dyDescent="0.2">
      <c r="A21" s="47" t="s">
        <v>342</v>
      </c>
      <c r="B21" s="45">
        <f t="shared" si="5"/>
        <v>150</v>
      </c>
      <c r="C21" s="46">
        <f t="shared" si="0"/>
        <v>27</v>
      </c>
      <c r="D21" s="46">
        <f t="shared" si="1"/>
        <v>10.5</v>
      </c>
      <c r="E21" s="254">
        <f t="shared" si="2"/>
        <v>921</v>
      </c>
      <c r="F21" s="45">
        <f t="shared" si="6"/>
        <v>50</v>
      </c>
      <c r="G21" s="46">
        <f t="shared" si="3"/>
        <v>10.45</v>
      </c>
      <c r="H21" s="46">
        <f t="shared" si="4"/>
        <v>10.98</v>
      </c>
      <c r="K21" s="549"/>
      <c r="L21" s="47" t="s">
        <v>342</v>
      </c>
      <c r="M21" s="253">
        <v>27</v>
      </c>
      <c r="N21" s="253">
        <v>11</v>
      </c>
      <c r="O21" s="46">
        <v>343</v>
      </c>
      <c r="P21" s="253">
        <v>10.98</v>
      </c>
      <c r="Q21" s="253">
        <v>22.55</v>
      </c>
    </row>
    <row r="22" spans="1:21" x14ac:dyDescent="0.2">
      <c r="K22" s="549"/>
      <c r="L22" s="44" t="s">
        <v>343</v>
      </c>
      <c r="M22" s="44">
        <f>AVERAGE(M10:M21)</f>
        <v>40.916666666666664</v>
      </c>
      <c r="N22" s="44">
        <f>AVERAGE(N10:N21)</f>
        <v>11.5</v>
      </c>
      <c r="O22" s="44">
        <f>MAX(O10:O21)</f>
        <v>1595</v>
      </c>
      <c r="P22" s="44">
        <f>AVERAGE(P10:P21)</f>
        <v>11.518333333333333</v>
      </c>
      <c r="Q22" s="44">
        <f>MAX(Q10:Q21)</f>
        <v>42.18</v>
      </c>
    </row>
    <row r="24" spans="1:21" ht="51" x14ac:dyDescent="0.2">
      <c r="K24" s="43">
        <f>+A8</f>
        <v>2024</v>
      </c>
      <c r="L24" s="43" t="s">
        <v>324</v>
      </c>
      <c r="M24" s="28" t="s">
        <v>383</v>
      </c>
      <c r="N24" s="28" t="s">
        <v>382</v>
      </c>
      <c r="O24" s="28" t="s">
        <v>381</v>
      </c>
      <c r="P24" s="191" t="s">
        <v>378</v>
      </c>
      <c r="Q24" s="191" t="s">
        <v>377</v>
      </c>
    </row>
    <row r="25" spans="1:21" x14ac:dyDescent="0.2">
      <c r="K25" s="549" t="s">
        <v>163</v>
      </c>
      <c r="L25" s="47" t="s">
        <v>328</v>
      </c>
      <c r="M25" s="253">
        <v>23</v>
      </c>
      <c r="N25" s="253">
        <v>5</v>
      </c>
      <c r="O25" s="46">
        <v>526</v>
      </c>
      <c r="P25" s="253">
        <v>4.72</v>
      </c>
      <c r="Q25" s="253">
        <v>13.11</v>
      </c>
    </row>
    <row r="26" spans="1:21" x14ac:dyDescent="0.2">
      <c r="K26" s="549"/>
      <c r="L26" s="47" t="s">
        <v>329</v>
      </c>
      <c r="M26" s="253">
        <v>27</v>
      </c>
      <c r="N26" s="253">
        <v>5</v>
      </c>
      <c r="O26" s="46">
        <v>252</v>
      </c>
      <c r="P26" s="253">
        <v>5.21</v>
      </c>
      <c r="Q26" s="253">
        <v>10.59</v>
      </c>
    </row>
    <row r="27" spans="1:21" x14ac:dyDescent="0.2">
      <c r="K27" s="549"/>
      <c r="L27" s="47" t="s">
        <v>330</v>
      </c>
      <c r="M27" s="253">
        <v>18</v>
      </c>
      <c r="N27" s="253">
        <v>7</v>
      </c>
      <c r="O27" s="46">
        <v>193</v>
      </c>
      <c r="P27" s="253">
        <v>6.76</v>
      </c>
      <c r="Q27" s="253">
        <v>10.41</v>
      </c>
    </row>
    <row r="28" spans="1:21" x14ac:dyDescent="0.2">
      <c r="K28" s="549"/>
      <c r="L28" s="47" t="s">
        <v>332</v>
      </c>
      <c r="M28" s="253">
        <v>73</v>
      </c>
      <c r="N28" s="253">
        <v>9</v>
      </c>
      <c r="O28" s="46">
        <v>193</v>
      </c>
      <c r="P28" s="253">
        <v>9.56</v>
      </c>
      <c r="Q28" s="253">
        <v>16.13</v>
      </c>
    </row>
    <row r="29" spans="1:21" x14ac:dyDescent="0.2">
      <c r="K29" s="549"/>
      <c r="L29" s="47" t="s">
        <v>334</v>
      </c>
      <c r="M29" s="253">
        <v>24</v>
      </c>
      <c r="N29" s="253">
        <v>10</v>
      </c>
      <c r="O29" s="46">
        <v>158</v>
      </c>
      <c r="P29" s="253">
        <v>10.43</v>
      </c>
      <c r="Q29" s="253">
        <v>15.18</v>
      </c>
    </row>
    <row r="30" spans="1:21" x14ac:dyDescent="0.2">
      <c r="K30" s="549"/>
      <c r="L30" s="47" t="s">
        <v>335</v>
      </c>
      <c r="M30" s="253">
        <v>19</v>
      </c>
      <c r="N30" s="253">
        <v>10</v>
      </c>
      <c r="O30" s="46">
        <v>190</v>
      </c>
      <c r="P30" s="253">
        <v>10.28</v>
      </c>
      <c r="Q30" s="253">
        <v>13.33</v>
      </c>
    </row>
    <row r="31" spans="1:21" x14ac:dyDescent="0.2">
      <c r="K31" s="549"/>
      <c r="L31" s="47" t="s">
        <v>336</v>
      </c>
      <c r="M31" s="253">
        <v>17</v>
      </c>
      <c r="N31" s="253">
        <v>10</v>
      </c>
      <c r="O31" s="46">
        <v>187</v>
      </c>
      <c r="P31" s="253">
        <v>10.15</v>
      </c>
      <c r="Q31" s="253">
        <v>12.38</v>
      </c>
    </row>
    <row r="32" spans="1:21" x14ac:dyDescent="0.2">
      <c r="K32" s="549"/>
      <c r="L32" s="47" t="s">
        <v>338</v>
      </c>
      <c r="M32" s="253">
        <v>20</v>
      </c>
      <c r="N32" s="253">
        <v>11</v>
      </c>
      <c r="O32" s="46">
        <v>234</v>
      </c>
      <c r="P32" s="253">
        <v>11.38</v>
      </c>
      <c r="Q32" s="253">
        <v>14.35</v>
      </c>
    </row>
    <row r="33" spans="11:17" x14ac:dyDescent="0.2">
      <c r="K33" s="549"/>
      <c r="L33" s="47" t="s">
        <v>339</v>
      </c>
      <c r="M33" s="253">
        <v>48</v>
      </c>
      <c r="N33" s="253">
        <v>12</v>
      </c>
      <c r="O33" s="46">
        <v>304</v>
      </c>
      <c r="P33" s="253">
        <v>12.39</v>
      </c>
      <c r="Q33" s="253">
        <v>19.78</v>
      </c>
    </row>
    <row r="34" spans="11:17" x14ac:dyDescent="0.2">
      <c r="K34" s="549"/>
      <c r="L34" s="47" t="s">
        <v>340</v>
      </c>
      <c r="M34" s="253">
        <v>17</v>
      </c>
      <c r="N34" s="253">
        <v>10</v>
      </c>
      <c r="O34" s="46">
        <v>177</v>
      </c>
      <c r="P34" s="253">
        <v>9.89</v>
      </c>
      <c r="Q34" s="253">
        <v>11.77</v>
      </c>
    </row>
    <row r="35" spans="11:17" x14ac:dyDescent="0.2">
      <c r="K35" s="549"/>
      <c r="L35" s="47" t="s">
        <v>341</v>
      </c>
      <c r="M35" s="253">
        <v>15</v>
      </c>
      <c r="N35" s="253">
        <v>9</v>
      </c>
      <c r="O35" s="46">
        <v>162</v>
      </c>
      <c r="P35" s="253">
        <v>8.64</v>
      </c>
      <c r="Q35" s="253">
        <v>12.11</v>
      </c>
    </row>
    <row r="36" spans="11:17" x14ac:dyDescent="0.2">
      <c r="K36" s="549"/>
      <c r="L36" s="47" t="s">
        <v>342</v>
      </c>
      <c r="M36" s="253">
        <v>25</v>
      </c>
      <c r="N36" s="253">
        <v>10</v>
      </c>
      <c r="O36" s="46">
        <v>921</v>
      </c>
      <c r="P36" s="253">
        <v>9.92</v>
      </c>
      <c r="Q36" s="253">
        <v>18.55</v>
      </c>
    </row>
    <row r="37" spans="11:17" x14ac:dyDescent="0.2">
      <c r="K37" s="549"/>
      <c r="L37" s="44" t="s">
        <v>343</v>
      </c>
      <c r="M37" s="44">
        <f>AVERAGE(M25:M36)</f>
        <v>27.166666666666668</v>
      </c>
      <c r="N37" s="44">
        <f>AVERAGE(N25:N36)</f>
        <v>9</v>
      </c>
      <c r="O37" s="44">
        <f>MAX(O25:O36)</f>
        <v>921</v>
      </c>
      <c r="P37" s="44">
        <f>AVERAGE(P25:P36)</f>
        <v>9.1108333333333338</v>
      </c>
      <c r="Q37" s="44">
        <f>MAX(Q25:Q36)</f>
        <v>19.78</v>
      </c>
    </row>
    <row r="39" spans="11:17" ht="15" x14ac:dyDescent="0.2">
      <c r="K39" s="248"/>
      <c r="L39" s="248"/>
      <c r="M39" s="249"/>
      <c r="N39" s="249"/>
      <c r="O39" s="249"/>
      <c r="P39" s="249"/>
      <c r="Q39" s="249"/>
    </row>
    <row r="40" spans="11:17" x14ac:dyDescent="0.2">
      <c r="K40" s="546"/>
      <c r="L40" s="246"/>
      <c r="M40" s="251"/>
      <c r="N40" s="251"/>
      <c r="O40" s="251"/>
      <c r="P40" s="251"/>
      <c r="Q40" s="251"/>
    </row>
    <row r="41" spans="11:17" x14ac:dyDescent="0.2">
      <c r="K41" s="546"/>
      <c r="L41" s="246"/>
      <c r="M41" s="251"/>
      <c r="N41" s="251"/>
      <c r="O41" s="251"/>
      <c r="P41" s="251"/>
      <c r="Q41" s="251"/>
    </row>
    <row r="42" spans="11:17" x14ac:dyDescent="0.2">
      <c r="K42" s="546"/>
      <c r="L42" s="246"/>
      <c r="M42" s="251"/>
      <c r="N42" s="251"/>
      <c r="O42" s="251"/>
      <c r="P42" s="251"/>
      <c r="Q42" s="251"/>
    </row>
    <row r="43" spans="11:17" x14ac:dyDescent="0.2">
      <c r="K43" s="546"/>
      <c r="L43" s="246"/>
      <c r="M43" s="251"/>
      <c r="N43" s="251"/>
      <c r="O43" s="251"/>
      <c r="P43" s="251"/>
      <c r="Q43" s="251"/>
    </row>
    <row r="44" spans="11:17" x14ac:dyDescent="0.2">
      <c r="K44" s="546"/>
      <c r="L44" s="246"/>
      <c r="M44" s="251"/>
      <c r="N44" s="251"/>
      <c r="O44" s="251"/>
      <c r="P44" s="251"/>
      <c r="Q44" s="251"/>
    </row>
    <row r="45" spans="11:17" x14ac:dyDescent="0.2">
      <c r="K45" s="546"/>
      <c r="L45" s="246"/>
      <c r="M45" s="251"/>
      <c r="N45" s="251"/>
      <c r="O45" s="251"/>
      <c r="P45" s="251"/>
      <c r="Q45" s="251"/>
    </row>
    <row r="46" spans="11:17" x14ac:dyDescent="0.2">
      <c r="K46" s="546"/>
      <c r="L46" s="246"/>
      <c r="M46" s="251"/>
      <c r="N46" s="251"/>
      <c r="O46" s="251"/>
      <c r="P46" s="251"/>
      <c r="Q46" s="251"/>
    </row>
    <row r="47" spans="11:17" x14ac:dyDescent="0.2">
      <c r="K47" s="546"/>
      <c r="L47" s="246"/>
      <c r="M47" s="251"/>
      <c r="N47" s="251"/>
      <c r="O47" s="251"/>
      <c r="P47" s="251"/>
      <c r="Q47" s="251"/>
    </row>
    <row r="48" spans="11:17" x14ac:dyDescent="0.2">
      <c r="K48" s="546"/>
      <c r="L48" s="246"/>
      <c r="M48" s="251"/>
      <c r="N48" s="251"/>
      <c r="O48" s="251"/>
      <c r="P48" s="251"/>
      <c r="Q48" s="251"/>
    </row>
    <row r="49" spans="1:17" x14ac:dyDescent="0.2">
      <c r="K49" s="546"/>
      <c r="L49" s="246"/>
      <c r="M49" s="251"/>
      <c r="N49" s="251"/>
      <c r="O49" s="251"/>
      <c r="P49" s="251"/>
      <c r="Q49" s="251"/>
    </row>
    <row r="50" spans="1:17" x14ac:dyDescent="0.2">
      <c r="K50" s="546"/>
      <c r="L50" s="246"/>
      <c r="M50" s="251"/>
      <c r="N50" s="251"/>
      <c r="O50" s="251"/>
      <c r="P50" s="251"/>
      <c r="Q50" s="251"/>
    </row>
    <row r="51" spans="1:17" ht="15" x14ac:dyDescent="0.2">
      <c r="A51" s="493" t="s">
        <v>249</v>
      </c>
      <c r="B51" s="494"/>
      <c r="C51" s="494"/>
      <c r="D51" s="494"/>
      <c r="E51" s="494"/>
      <c r="F51" s="494"/>
      <c r="G51" s="494"/>
      <c r="H51" s="495"/>
      <c r="K51" s="546"/>
      <c r="L51" s="246"/>
      <c r="M51" s="251"/>
      <c r="N51" s="251"/>
      <c r="O51" s="251"/>
      <c r="P51" s="251"/>
      <c r="Q51" s="251"/>
    </row>
    <row r="52" spans="1:17" x14ac:dyDescent="0.2">
      <c r="A52" s="555" t="s">
        <v>366</v>
      </c>
      <c r="B52" s="556"/>
      <c r="C52" s="556"/>
      <c r="D52" s="556"/>
      <c r="E52" s="556"/>
      <c r="F52" s="556"/>
      <c r="G52" s="556"/>
      <c r="H52" s="557"/>
      <c r="K52" s="546"/>
    </row>
    <row r="53" spans="1:17" x14ac:dyDescent="0.2">
      <c r="A53" s="558"/>
      <c r="B53" s="559"/>
      <c r="C53" s="559"/>
      <c r="D53" s="559"/>
      <c r="E53" s="559"/>
      <c r="F53" s="559"/>
      <c r="G53" s="559"/>
      <c r="H53" s="560"/>
    </row>
    <row r="54" spans="1:17" ht="15" x14ac:dyDescent="0.2">
      <c r="A54" s="558"/>
      <c r="B54" s="559"/>
      <c r="C54" s="559"/>
      <c r="D54" s="559"/>
      <c r="E54" s="559"/>
      <c r="F54" s="559"/>
      <c r="G54" s="559"/>
      <c r="H54" s="560"/>
      <c r="K54" s="248"/>
      <c r="L54" s="248"/>
      <c r="M54" s="249"/>
      <c r="N54" s="249"/>
      <c r="O54" s="249"/>
      <c r="P54" s="249"/>
      <c r="Q54" s="249"/>
    </row>
    <row r="55" spans="1:17" x14ac:dyDescent="0.2">
      <c r="A55" s="561"/>
      <c r="B55" s="562"/>
      <c r="C55" s="562"/>
      <c r="D55" s="562"/>
      <c r="E55" s="562"/>
      <c r="F55" s="562"/>
      <c r="G55" s="562"/>
      <c r="H55" s="563"/>
      <c r="K55" s="546"/>
      <c r="L55" s="246"/>
      <c r="M55" s="251"/>
      <c r="N55" s="251"/>
      <c r="O55" s="251"/>
      <c r="P55" s="251"/>
      <c r="Q55" s="251"/>
    </row>
    <row r="56" spans="1:17" x14ac:dyDescent="0.2">
      <c r="K56" s="546"/>
      <c r="L56" s="246"/>
      <c r="M56" s="251"/>
      <c r="N56" s="251"/>
      <c r="O56" s="251"/>
      <c r="P56" s="251"/>
      <c r="Q56" s="251"/>
    </row>
    <row r="57" spans="1:17" x14ac:dyDescent="0.2">
      <c r="K57" s="546"/>
      <c r="L57" s="246"/>
      <c r="M57" s="251"/>
      <c r="N57" s="251"/>
      <c r="O57" s="251"/>
      <c r="P57" s="251"/>
      <c r="Q57" s="251"/>
    </row>
    <row r="58" spans="1:17" x14ac:dyDescent="0.2">
      <c r="K58" s="546"/>
      <c r="L58" s="246"/>
      <c r="M58" s="251"/>
      <c r="N58" s="251"/>
      <c r="O58" s="251"/>
      <c r="P58" s="251"/>
      <c r="Q58" s="251"/>
    </row>
    <row r="59" spans="1:17" x14ac:dyDescent="0.2">
      <c r="K59" s="546"/>
      <c r="L59" s="246"/>
      <c r="M59" s="251"/>
      <c r="N59" s="251"/>
      <c r="O59" s="251"/>
      <c r="P59" s="251"/>
      <c r="Q59" s="251"/>
    </row>
    <row r="60" spans="1:17" x14ac:dyDescent="0.2">
      <c r="K60" s="546"/>
      <c r="L60" s="246"/>
      <c r="M60" s="251"/>
      <c r="N60" s="251"/>
      <c r="O60" s="251"/>
      <c r="P60" s="251"/>
      <c r="Q60" s="251"/>
    </row>
    <row r="61" spans="1:17" x14ac:dyDescent="0.2">
      <c r="K61" s="546"/>
      <c r="L61" s="246"/>
      <c r="M61" s="251"/>
      <c r="N61" s="251"/>
      <c r="O61" s="251"/>
      <c r="P61" s="251"/>
      <c r="Q61" s="251"/>
    </row>
    <row r="62" spans="1:17" x14ac:dyDescent="0.2">
      <c r="K62" s="546"/>
      <c r="L62" s="246"/>
      <c r="M62" s="251"/>
      <c r="N62" s="251"/>
      <c r="O62" s="251"/>
      <c r="P62" s="251"/>
      <c r="Q62" s="251"/>
    </row>
    <row r="63" spans="1:17" x14ac:dyDescent="0.2">
      <c r="K63" s="546"/>
      <c r="L63" s="246"/>
      <c r="M63" s="251"/>
      <c r="N63" s="251"/>
      <c r="O63" s="251"/>
      <c r="P63" s="251"/>
      <c r="Q63" s="251"/>
    </row>
    <row r="64" spans="1:17" x14ac:dyDescent="0.2">
      <c r="K64" s="546"/>
      <c r="L64" s="246"/>
      <c r="M64" s="251"/>
      <c r="N64" s="251"/>
      <c r="O64" s="251"/>
      <c r="P64" s="251"/>
      <c r="Q64" s="251"/>
    </row>
    <row r="65" spans="11:17" x14ac:dyDescent="0.2">
      <c r="K65" s="546"/>
      <c r="L65" s="246"/>
      <c r="M65" s="251"/>
      <c r="N65" s="251"/>
      <c r="O65" s="251"/>
      <c r="P65" s="251"/>
      <c r="Q65" s="251"/>
    </row>
    <row r="66" spans="11:17" x14ac:dyDescent="0.2">
      <c r="K66" s="546"/>
      <c r="L66" s="246"/>
      <c r="M66" s="251"/>
      <c r="N66" s="251"/>
      <c r="O66" s="251"/>
      <c r="P66" s="251"/>
      <c r="Q66" s="251"/>
    </row>
    <row r="67" spans="11:17" x14ac:dyDescent="0.2">
      <c r="K67" s="546"/>
    </row>
    <row r="69" spans="11:17" ht="15" x14ac:dyDescent="0.2">
      <c r="K69" s="248"/>
      <c r="L69" s="248"/>
      <c r="M69" s="264"/>
      <c r="N69" s="264"/>
      <c r="O69" s="264"/>
      <c r="P69" s="264"/>
      <c r="Q69" s="264"/>
    </row>
    <row r="70" spans="11:17" x14ac:dyDescent="0.2">
      <c r="K70" s="546"/>
      <c r="L70" s="246"/>
      <c r="M70" s="251"/>
      <c r="N70" s="251"/>
      <c r="O70" s="251"/>
      <c r="P70" s="251"/>
      <c r="Q70" s="251"/>
    </row>
    <row r="71" spans="11:17" x14ac:dyDescent="0.2">
      <c r="K71" s="546"/>
      <c r="L71" s="246"/>
      <c r="M71" s="251"/>
      <c r="N71" s="251"/>
      <c r="O71" s="251"/>
      <c r="P71" s="251"/>
      <c r="Q71" s="251"/>
    </row>
    <row r="72" spans="11:17" x14ac:dyDescent="0.2">
      <c r="K72" s="546"/>
      <c r="L72" s="246"/>
      <c r="M72" s="251"/>
      <c r="N72" s="251"/>
      <c r="O72" s="251"/>
      <c r="P72" s="251"/>
      <c r="Q72" s="251"/>
    </row>
    <row r="73" spans="11:17" x14ac:dyDescent="0.2">
      <c r="K73" s="546"/>
      <c r="L73" s="246"/>
      <c r="M73" s="251"/>
      <c r="N73" s="251"/>
      <c r="O73" s="251"/>
      <c r="P73" s="251"/>
      <c r="Q73" s="251"/>
    </row>
    <row r="74" spans="11:17" x14ac:dyDescent="0.2">
      <c r="K74" s="546"/>
      <c r="L74" s="246"/>
      <c r="M74" s="251"/>
      <c r="N74" s="251"/>
      <c r="O74" s="251"/>
      <c r="P74" s="251"/>
      <c r="Q74" s="251"/>
    </row>
    <row r="75" spans="11:17" x14ac:dyDescent="0.2">
      <c r="K75" s="546"/>
      <c r="L75" s="246"/>
      <c r="M75" s="251"/>
      <c r="N75" s="251"/>
      <c r="O75" s="251"/>
      <c r="P75" s="251"/>
      <c r="Q75" s="251"/>
    </row>
    <row r="76" spans="11:17" x14ac:dyDescent="0.2">
      <c r="K76" s="546"/>
      <c r="L76" s="246"/>
      <c r="M76" s="251"/>
      <c r="N76" s="251"/>
      <c r="O76" s="251"/>
      <c r="P76" s="251"/>
      <c r="Q76" s="251"/>
    </row>
    <row r="77" spans="11:17" x14ac:dyDescent="0.2">
      <c r="K77" s="546"/>
      <c r="L77" s="246"/>
      <c r="M77" s="251"/>
      <c r="N77" s="251"/>
      <c r="O77" s="251"/>
      <c r="P77" s="251"/>
      <c r="Q77" s="251"/>
    </row>
    <row r="78" spans="11:17" x14ac:dyDescent="0.2">
      <c r="K78" s="546"/>
      <c r="L78" s="246"/>
      <c r="M78" s="251"/>
      <c r="N78" s="251"/>
      <c r="O78" s="251"/>
      <c r="P78" s="251"/>
      <c r="Q78" s="251"/>
    </row>
    <row r="79" spans="11:17" x14ac:dyDescent="0.2">
      <c r="K79" s="546"/>
      <c r="L79" s="246"/>
      <c r="M79" s="251"/>
      <c r="N79" s="251"/>
      <c r="O79" s="251"/>
      <c r="P79" s="251"/>
      <c r="Q79" s="251"/>
    </row>
    <row r="80" spans="11:17" x14ac:dyDescent="0.2">
      <c r="K80" s="546"/>
      <c r="L80" s="246"/>
      <c r="M80" s="251"/>
      <c r="N80" s="251"/>
      <c r="O80" s="251"/>
      <c r="P80" s="251"/>
      <c r="Q80" s="251"/>
    </row>
    <row r="81" spans="11:17" x14ac:dyDescent="0.2">
      <c r="K81" s="546"/>
      <c r="L81" s="246"/>
      <c r="M81" s="251"/>
      <c r="N81" s="251"/>
      <c r="O81" s="251"/>
      <c r="P81" s="251"/>
      <c r="Q81" s="251"/>
    </row>
    <row r="82" spans="11:17" x14ac:dyDescent="0.2">
      <c r="K82" s="546"/>
    </row>
  </sheetData>
  <mergeCells count="14">
    <mergeCell ref="A5:H6"/>
    <mergeCell ref="S7:U11"/>
    <mergeCell ref="S13:U15"/>
    <mergeCell ref="S16:U19"/>
    <mergeCell ref="K70:K82"/>
    <mergeCell ref="B8:E8"/>
    <mergeCell ref="F8:H8"/>
    <mergeCell ref="K8:Q8"/>
    <mergeCell ref="K10:K22"/>
    <mergeCell ref="K25:K37"/>
    <mergeCell ref="K40:K52"/>
    <mergeCell ref="A51:H51"/>
    <mergeCell ref="A52:H55"/>
    <mergeCell ref="K55:K67"/>
  </mergeCells>
  <pageMargins left="0.7" right="0.7" top="0.75" bottom="0.75" header="0.3" footer="0.3"/>
  <pageSetup paperSize="9" scale="75" fitToHeight="0" orientation="portrait" r:id="rId1"/>
  <headerFooter scaleWithDoc="0">
    <oddFooter>&amp;C&amp;"Arial,Regular"Page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92D050"/>
    <pageSetUpPr fitToPage="1"/>
  </sheetPr>
  <dimension ref="A1:S79"/>
  <sheetViews>
    <sheetView workbookViewId="0">
      <selection activeCell="Q19" sqref="Q19"/>
    </sheetView>
  </sheetViews>
  <sheetFormatPr defaultRowHeight="14.25" x14ac:dyDescent="0.2"/>
  <cols>
    <col min="1" max="1" width="14" style="3" customWidth="1"/>
    <col min="2" max="4" width="17" style="17" customWidth="1"/>
    <col min="5" max="5" width="14.5703125" style="17" customWidth="1"/>
    <col min="6" max="7" width="17" style="17" customWidth="1"/>
    <col min="8" max="11" width="9.42578125" style="3"/>
    <col min="12" max="12" width="15.42578125" style="3" customWidth="1"/>
    <col min="13" max="13" width="17.42578125" style="3" bestFit="1" customWidth="1"/>
    <col min="14" max="14" width="13.5703125" style="3" customWidth="1"/>
    <col min="15" max="15" width="15" style="3" customWidth="1"/>
    <col min="16" max="18" width="9.42578125" style="3"/>
    <col min="19" max="19" width="22" style="3" customWidth="1"/>
    <col min="20" max="256" width="9.42578125" style="3"/>
    <col min="257" max="257" width="14" style="3" customWidth="1"/>
    <col min="258" max="263" width="10.42578125" style="3" customWidth="1"/>
    <col min="264" max="512" width="9.42578125" style="3"/>
    <col min="513" max="513" width="14" style="3" customWidth="1"/>
    <col min="514" max="519" width="10.42578125" style="3" customWidth="1"/>
    <col min="520" max="768" width="9.42578125" style="3"/>
    <col min="769" max="769" width="14" style="3" customWidth="1"/>
    <col min="770" max="775" width="10.42578125" style="3" customWidth="1"/>
    <col min="776" max="1024" width="9.42578125" style="3"/>
    <col min="1025" max="1025" width="14" style="3" customWidth="1"/>
    <col min="1026" max="1031" width="10.42578125" style="3" customWidth="1"/>
    <col min="1032" max="1280" width="9.42578125" style="3"/>
    <col min="1281" max="1281" width="14" style="3" customWidth="1"/>
    <col min="1282" max="1287" width="10.42578125" style="3" customWidth="1"/>
    <col min="1288" max="1536" width="9.42578125" style="3"/>
    <col min="1537" max="1537" width="14" style="3" customWidth="1"/>
    <col min="1538" max="1543" width="10.42578125" style="3" customWidth="1"/>
    <col min="1544" max="1792" width="9.42578125" style="3"/>
    <col min="1793" max="1793" width="14" style="3" customWidth="1"/>
    <col min="1794" max="1799" width="10.42578125" style="3" customWidth="1"/>
    <col min="1800" max="2048" width="9.42578125" style="3"/>
    <col min="2049" max="2049" width="14" style="3" customWidth="1"/>
    <col min="2050" max="2055" width="10.42578125" style="3" customWidth="1"/>
    <col min="2056" max="2304" width="9.42578125" style="3"/>
    <col min="2305" max="2305" width="14" style="3" customWidth="1"/>
    <col min="2306" max="2311" width="10.42578125" style="3" customWidth="1"/>
    <col min="2312" max="2560" width="9.42578125" style="3"/>
    <col min="2561" max="2561" width="14" style="3" customWidth="1"/>
    <col min="2562" max="2567" width="10.42578125" style="3" customWidth="1"/>
    <col min="2568" max="2816" width="9.42578125" style="3"/>
    <col min="2817" max="2817" width="14" style="3" customWidth="1"/>
    <col min="2818" max="2823" width="10.42578125" style="3" customWidth="1"/>
    <col min="2824" max="3072" width="9.42578125" style="3"/>
    <col min="3073" max="3073" width="14" style="3" customWidth="1"/>
    <col min="3074" max="3079" width="10.42578125" style="3" customWidth="1"/>
    <col min="3080" max="3328" width="9.42578125" style="3"/>
    <col min="3329" max="3329" width="14" style="3" customWidth="1"/>
    <col min="3330" max="3335" width="10.42578125" style="3" customWidth="1"/>
    <col min="3336" max="3584" width="9.42578125" style="3"/>
    <col min="3585" max="3585" width="14" style="3" customWidth="1"/>
    <col min="3586" max="3591" width="10.42578125" style="3" customWidth="1"/>
    <col min="3592" max="3840" width="9.42578125" style="3"/>
    <col min="3841" max="3841" width="14" style="3" customWidth="1"/>
    <col min="3842" max="3847" width="10.42578125" style="3" customWidth="1"/>
    <col min="3848" max="4096" width="9.42578125" style="3"/>
    <col min="4097" max="4097" width="14" style="3" customWidth="1"/>
    <col min="4098" max="4103" width="10.42578125" style="3" customWidth="1"/>
    <col min="4104" max="4352" width="9.42578125" style="3"/>
    <col min="4353" max="4353" width="14" style="3" customWidth="1"/>
    <col min="4354" max="4359" width="10.42578125" style="3" customWidth="1"/>
    <col min="4360" max="4608" width="9.42578125" style="3"/>
    <col min="4609" max="4609" width="14" style="3" customWidth="1"/>
    <col min="4610" max="4615" width="10.42578125" style="3" customWidth="1"/>
    <col min="4616" max="4864" width="9.42578125" style="3"/>
    <col min="4865" max="4865" width="14" style="3" customWidth="1"/>
    <col min="4866" max="4871" width="10.42578125" style="3" customWidth="1"/>
    <col min="4872" max="5120" width="9.42578125" style="3"/>
    <col min="5121" max="5121" width="14" style="3" customWidth="1"/>
    <col min="5122" max="5127" width="10.42578125" style="3" customWidth="1"/>
    <col min="5128" max="5376" width="9.42578125" style="3"/>
    <col min="5377" max="5377" width="14" style="3" customWidth="1"/>
    <col min="5378" max="5383" width="10.42578125" style="3" customWidth="1"/>
    <col min="5384" max="5632" width="9.42578125" style="3"/>
    <col min="5633" max="5633" width="14" style="3" customWidth="1"/>
    <col min="5634" max="5639" width="10.42578125" style="3" customWidth="1"/>
    <col min="5640" max="5888" width="9.42578125" style="3"/>
    <col min="5889" max="5889" width="14" style="3" customWidth="1"/>
    <col min="5890" max="5895" width="10.42578125" style="3" customWidth="1"/>
    <col min="5896" max="6144" width="9.42578125" style="3"/>
    <col min="6145" max="6145" width="14" style="3" customWidth="1"/>
    <col min="6146" max="6151" width="10.42578125" style="3" customWidth="1"/>
    <col min="6152" max="6400" width="9.42578125" style="3"/>
    <col min="6401" max="6401" width="14" style="3" customWidth="1"/>
    <col min="6402" max="6407" width="10.42578125" style="3" customWidth="1"/>
    <col min="6408" max="6656" width="9.42578125" style="3"/>
    <col min="6657" max="6657" width="14" style="3" customWidth="1"/>
    <col min="6658" max="6663" width="10.42578125" style="3" customWidth="1"/>
    <col min="6664" max="6912" width="9.42578125" style="3"/>
    <col min="6913" max="6913" width="14" style="3" customWidth="1"/>
    <col min="6914" max="6919" width="10.42578125" style="3" customWidth="1"/>
    <col min="6920" max="7168" width="9.42578125" style="3"/>
    <col min="7169" max="7169" width="14" style="3" customWidth="1"/>
    <col min="7170" max="7175" width="10.42578125" style="3" customWidth="1"/>
    <col min="7176" max="7424" width="9.42578125" style="3"/>
    <col min="7425" max="7425" width="14" style="3" customWidth="1"/>
    <col min="7426" max="7431" width="10.42578125" style="3" customWidth="1"/>
    <col min="7432" max="7680" width="9.42578125" style="3"/>
    <col min="7681" max="7681" width="14" style="3" customWidth="1"/>
    <col min="7682" max="7687" width="10.42578125" style="3" customWidth="1"/>
    <col min="7688" max="7936" width="9.42578125" style="3"/>
    <col min="7937" max="7937" width="14" style="3" customWidth="1"/>
    <col min="7938" max="7943" width="10.42578125" style="3" customWidth="1"/>
    <col min="7944" max="8192" width="9.42578125" style="3"/>
    <col min="8193" max="8193" width="14" style="3" customWidth="1"/>
    <col min="8194" max="8199" width="10.42578125" style="3" customWidth="1"/>
    <col min="8200" max="8448" width="9.42578125" style="3"/>
    <col min="8449" max="8449" width="14" style="3" customWidth="1"/>
    <col min="8450" max="8455" width="10.42578125" style="3" customWidth="1"/>
    <col min="8456" max="8704" width="9.42578125" style="3"/>
    <col min="8705" max="8705" width="14" style="3" customWidth="1"/>
    <col min="8706" max="8711" width="10.42578125" style="3" customWidth="1"/>
    <col min="8712" max="8960" width="9.42578125" style="3"/>
    <col min="8961" max="8961" width="14" style="3" customWidth="1"/>
    <col min="8962" max="8967" width="10.42578125" style="3" customWidth="1"/>
    <col min="8968" max="9216" width="9.42578125" style="3"/>
    <col min="9217" max="9217" width="14" style="3" customWidth="1"/>
    <col min="9218" max="9223" width="10.42578125" style="3" customWidth="1"/>
    <col min="9224" max="9472" width="9.42578125" style="3"/>
    <col min="9473" max="9473" width="14" style="3" customWidth="1"/>
    <col min="9474" max="9479" width="10.42578125" style="3" customWidth="1"/>
    <col min="9480" max="9728" width="9.42578125" style="3"/>
    <col min="9729" max="9729" width="14" style="3" customWidth="1"/>
    <col min="9730" max="9735" width="10.42578125" style="3" customWidth="1"/>
    <col min="9736" max="9984" width="9.42578125" style="3"/>
    <col min="9985" max="9985" width="14" style="3" customWidth="1"/>
    <col min="9986" max="9991" width="10.42578125" style="3" customWidth="1"/>
    <col min="9992" max="10240" width="9.42578125" style="3"/>
    <col min="10241" max="10241" width="14" style="3" customWidth="1"/>
    <col min="10242" max="10247" width="10.42578125" style="3" customWidth="1"/>
    <col min="10248" max="10496" width="9.42578125" style="3"/>
    <col min="10497" max="10497" width="14" style="3" customWidth="1"/>
    <col min="10498" max="10503" width="10.42578125" style="3" customWidth="1"/>
    <col min="10504" max="10752" width="9.42578125" style="3"/>
    <col min="10753" max="10753" width="14" style="3" customWidth="1"/>
    <col min="10754" max="10759" width="10.42578125" style="3" customWidth="1"/>
    <col min="10760" max="11008" width="9.42578125" style="3"/>
    <col min="11009" max="11009" width="14" style="3" customWidth="1"/>
    <col min="11010" max="11015" width="10.42578125" style="3" customWidth="1"/>
    <col min="11016" max="11264" width="9.42578125" style="3"/>
    <col min="11265" max="11265" width="14" style="3" customWidth="1"/>
    <col min="11266" max="11271" width="10.42578125" style="3" customWidth="1"/>
    <col min="11272" max="11520" width="9.42578125" style="3"/>
    <col min="11521" max="11521" width="14" style="3" customWidth="1"/>
    <col min="11522" max="11527" width="10.42578125" style="3" customWidth="1"/>
    <col min="11528" max="11776" width="9.42578125" style="3"/>
    <col min="11777" max="11777" width="14" style="3" customWidth="1"/>
    <col min="11778" max="11783" width="10.42578125" style="3" customWidth="1"/>
    <col min="11784" max="12032" width="9.42578125" style="3"/>
    <col min="12033" max="12033" width="14" style="3" customWidth="1"/>
    <col min="12034" max="12039" width="10.42578125" style="3" customWidth="1"/>
    <col min="12040" max="12288" width="9.42578125" style="3"/>
    <col min="12289" max="12289" width="14" style="3" customWidth="1"/>
    <col min="12290" max="12295" width="10.42578125" style="3" customWidth="1"/>
    <col min="12296" max="12544" width="9.42578125" style="3"/>
    <col min="12545" max="12545" width="14" style="3" customWidth="1"/>
    <col min="12546" max="12551" width="10.42578125" style="3" customWidth="1"/>
    <col min="12552" max="12800" width="9.42578125" style="3"/>
    <col min="12801" max="12801" width="14" style="3" customWidth="1"/>
    <col min="12802" max="12807" width="10.42578125" style="3" customWidth="1"/>
    <col min="12808" max="13056" width="9.42578125" style="3"/>
    <col min="13057" max="13057" width="14" style="3" customWidth="1"/>
    <col min="13058" max="13063" width="10.42578125" style="3" customWidth="1"/>
    <col min="13064" max="13312" width="9.42578125" style="3"/>
    <col min="13313" max="13313" width="14" style="3" customWidth="1"/>
    <col min="13314" max="13319" width="10.42578125" style="3" customWidth="1"/>
    <col min="13320" max="13568" width="9.42578125" style="3"/>
    <col min="13569" max="13569" width="14" style="3" customWidth="1"/>
    <col min="13570" max="13575" width="10.42578125" style="3" customWidth="1"/>
    <col min="13576" max="13824" width="9.42578125" style="3"/>
    <col min="13825" max="13825" width="14" style="3" customWidth="1"/>
    <col min="13826" max="13831" width="10.42578125" style="3" customWidth="1"/>
    <col min="13832" max="14080" width="9.42578125" style="3"/>
    <col min="14081" max="14081" width="14" style="3" customWidth="1"/>
    <col min="14082" max="14087" width="10.42578125" style="3" customWidth="1"/>
    <col min="14088" max="14336" width="9.42578125" style="3"/>
    <col min="14337" max="14337" width="14" style="3" customWidth="1"/>
    <col min="14338" max="14343" width="10.42578125" style="3" customWidth="1"/>
    <col min="14344" max="14592" width="9.42578125" style="3"/>
    <col min="14593" max="14593" width="14" style="3" customWidth="1"/>
    <col min="14594" max="14599" width="10.42578125" style="3" customWidth="1"/>
    <col min="14600" max="14848" width="9.42578125" style="3"/>
    <col min="14849" max="14849" width="14" style="3" customWidth="1"/>
    <col min="14850" max="14855" width="10.42578125" style="3" customWidth="1"/>
    <col min="14856" max="15104" width="9.42578125" style="3"/>
    <col min="15105" max="15105" width="14" style="3" customWidth="1"/>
    <col min="15106" max="15111" width="10.42578125" style="3" customWidth="1"/>
    <col min="15112" max="15360" width="9.42578125" style="3"/>
    <col min="15361" max="15361" width="14" style="3" customWidth="1"/>
    <col min="15362" max="15367" width="10.42578125" style="3" customWidth="1"/>
    <col min="15368" max="15616" width="9.42578125" style="3"/>
    <col min="15617" max="15617" width="14" style="3" customWidth="1"/>
    <col min="15618" max="15623" width="10.42578125" style="3" customWidth="1"/>
    <col min="15624" max="15872" width="9.42578125" style="3"/>
    <col min="15873" max="15873" width="14" style="3" customWidth="1"/>
    <col min="15874" max="15879" width="10.42578125" style="3" customWidth="1"/>
    <col min="15880" max="16128" width="9.42578125" style="3"/>
    <col min="16129" max="16129" width="14" style="3" customWidth="1"/>
    <col min="16130" max="16135" width="10.42578125" style="3" customWidth="1"/>
    <col min="16136" max="16384" width="9.42578125" style="3"/>
  </cols>
  <sheetData>
    <row r="1" spans="1:19" ht="15" x14ac:dyDescent="0.2">
      <c r="A1" s="63" t="str">
        <f>+'Cover Page'!$B$29</f>
        <v>Annual Performance Report 2024</v>
      </c>
      <c r="B1" s="63"/>
      <c r="C1" s="63"/>
      <c r="D1" s="63"/>
      <c r="E1" s="63" t="str">
        <f>+'Cover Page'!$B$33</f>
        <v>Enfinium Ferrybridge 1 Limited</v>
      </c>
    </row>
    <row r="3" spans="1:19" ht="15" x14ac:dyDescent="0.25">
      <c r="A3" s="42" t="s">
        <v>367</v>
      </c>
      <c r="D3" s="54" t="s">
        <v>320</v>
      </c>
      <c r="G3" s="58" t="s">
        <v>321</v>
      </c>
      <c r="J3" s="9" t="str">
        <f>+A3</f>
        <v xml:space="preserve">Monitoring of Ammnonia emissions </v>
      </c>
      <c r="L3" s="9"/>
      <c r="N3" s="9" t="s">
        <v>322</v>
      </c>
      <c r="Q3" s="57" t="s">
        <v>3</v>
      </c>
      <c r="R3" s="52"/>
      <c r="S3" s="52"/>
    </row>
    <row r="4" spans="1:19" ht="14.1" customHeight="1" x14ac:dyDescent="0.2">
      <c r="Q4" s="519" t="s">
        <v>323</v>
      </c>
      <c r="R4" s="519"/>
      <c r="S4" s="519"/>
    </row>
    <row r="5" spans="1:19" ht="15" x14ac:dyDescent="0.25">
      <c r="A5" s="43">
        <f>+'Cover Page'!C39</f>
        <v>2024</v>
      </c>
      <c r="B5" s="548" t="s">
        <v>325</v>
      </c>
      <c r="C5" s="548"/>
      <c r="D5" s="548"/>
      <c r="E5" s="548" t="s">
        <v>326</v>
      </c>
      <c r="F5" s="548"/>
      <c r="G5" s="548"/>
      <c r="J5" s="547"/>
      <c r="K5" s="547"/>
      <c r="L5" s="547"/>
      <c r="M5" s="547"/>
      <c r="N5" s="547"/>
      <c r="O5" s="547"/>
      <c r="Q5" s="519"/>
      <c r="R5" s="519"/>
      <c r="S5" s="519"/>
    </row>
    <row r="6" spans="1:19" s="194" customFormat="1" ht="37.5" customHeight="1" x14ac:dyDescent="0.25">
      <c r="A6" s="36" t="s">
        <v>384</v>
      </c>
      <c r="B6" s="28" t="s">
        <v>368</v>
      </c>
      <c r="C6" s="28" t="s">
        <v>379</v>
      </c>
      <c r="D6" s="28" t="s">
        <v>380</v>
      </c>
      <c r="E6" s="28" t="s">
        <v>390</v>
      </c>
      <c r="F6" s="28" t="s">
        <v>378</v>
      </c>
      <c r="G6" s="28" t="s">
        <v>377</v>
      </c>
      <c r="H6" s="193"/>
      <c r="J6" s="36">
        <f>+A5</f>
        <v>2024</v>
      </c>
      <c r="K6" s="36" t="s">
        <v>384</v>
      </c>
      <c r="L6" s="191" t="s">
        <v>379</v>
      </c>
      <c r="M6" s="191" t="s">
        <v>380</v>
      </c>
      <c r="N6" s="191" t="s">
        <v>378</v>
      </c>
      <c r="O6" s="191" t="s">
        <v>377</v>
      </c>
      <c r="Q6" s="519"/>
      <c r="R6" s="519"/>
      <c r="S6" s="519"/>
    </row>
    <row r="7" spans="1:19" x14ac:dyDescent="0.2">
      <c r="A7" s="47" t="s">
        <v>328</v>
      </c>
      <c r="B7" s="48" t="s">
        <v>369</v>
      </c>
      <c r="C7" s="46">
        <f>AVERAGE(L7, L22)</f>
        <v>0</v>
      </c>
      <c r="D7" s="254">
        <f>MAX(M7,M22)</f>
        <v>4</v>
      </c>
      <c r="E7" s="48">
        <v>15</v>
      </c>
      <c r="F7" s="46">
        <f>AVERAGE(N7,N22)</f>
        <v>0.2</v>
      </c>
      <c r="G7" s="46">
        <f>MAX(O7,O22)</f>
        <v>0.46</v>
      </c>
      <c r="J7" s="549" t="s">
        <v>162</v>
      </c>
      <c r="K7" s="47" t="s">
        <v>328</v>
      </c>
      <c r="L7" s="46">
        <v>0</v>
      </c>
      <c r="M7" s="46">
        <v>4</v>
      </c>
      <c r="N7" s="253">
        <v>0.13</v>
      </c>
      <c r="O7" s="253">
        <v>0.41</v>
      </c>
      <c r="Q7" s="519"/>
      <c r="R7" s="519"/>
      <c r="S7" s="519"/>
    </row>
    <row r="8" spans="1:19" x14ac:dyDescent="0.2">
      <c r="A8" s="47" t="s">
        <v>329</v>
      </c>
      <c r="B8" s="45" t="str">
        <f>+B7</f>
        <v>None</v>
      </c>
      <c r="C8" s="46">
        <f t="shared" ref="C8:C18" si="0">AVERAGE(L8, L23)</f>
        <v>0</v>
      </c>
      <c r="D8" s="254">
        <f t="shared" ref="D8:D18" si="1">MAX(M8,M23)</f>
        <v>1</v>
      </c>
      <c r="E8" s="48">
        <v>15</v>
      </c>
      <c r="F8" s="46">
        <f t="shared" ref="F8:F18" si="2">AVERAGE(N8,N23)</f>
        <v>0.17499999999999999</v>
      </c>
      <c r="G8" s="46">
        <f t="shared" ref="G8:G18" si="3">MAX(O8,O23)</f>
        <v>0.36</v>
      </c>
      <c r="J8" s="549"/>
      <c r="K8" s="47" t="s">
        <v>329</v>
      </c>
      <c r="L8" s="46">
        <v>0</v>
      </c>
      <c r="M8" s="46">
        <v>1</v>
      </c>
      <c r="N8" s="253">
        <v>0.12</v>
      </c>
      <c r="O8" s="253">
        <v>0.36</v>
      </c>
      <c r="Q8" s="519"/>
      <c r="R8" s="519"/>
      <c r="S8" s="519"/>
    </row>
    <row r="9" spans="1:19" ht="15" x14ac:dyDescent="0.25">
      <c r="A9" s="47" t="s">
        <v>330</v>
      </c>
      <c r="B9" s="45" t="str">
        <f t="shared" ref="B9:B18" si="4">+B8</f>
        <v>None</v>
      </c>
      <c r="C9" s="46">
        <f t="shared" si="0"/>
        <v>0</v>
      </c>
      <c r="D9" s="254">
        <f t="shared" si="1"/>
        <v>7</v>
      </c>
      <c r="E9" s="48">
        <v>15</v>
      </c>
      <c r="F9" s="46">
        <f t="shared" si="2"/>
        <v>0.45499999999999996</v>
      </c>
      <c r="G9" s="46">
        <f t="shared" si="3"/>
        <v>3.98</v>
      </c>
      <c r="J9" s="549"/>
      <c r="K9" s="47" t="s">
        <v>330</v>
      </c>
      <c r="L9" s="46">
        <v>0</v>
      </c>
      <c r="M9" s="46">
        <v>7</v>
      </c>
      <c r="N9" s="253">
        <v>0.44</v>
      </c>
      <c r="O9" s="253">
        <v>3.98</v>
      </c>
      <c r="Q9" s="56" t="s">
        <v>331</v>
      </c>
    </row>
    <row r="10" spans="1:19" ht="14.25" customHeight="1" x14ac:dyDescent="0.2">
      <c r="A10" s="47" t="s">
        <v>332</v>
      </c>
      <c r="B10" s="45" t="str">
        <f t="shared" si="4"/>
        <v>None</v>
      </c>
      <c r="C10" s="46">
        <f t="shared" si="0"/>
        <v>0.5</v>
      </c>
      <c r="D10" s="254">
        <f t="shared" si="1"/>
        <v>2</v>
      </c>
      <c r="E10" s="48">
        <v>15</v>
      </c>
      <c r="F10" s="46">
        <f t="shared" si="2"/>
        <v>0.60499999999999998</v>
      </c>
      <c r="G10" s="46">
        <f t="shared" si="3"/>
        <v>1.06</v>
      </c>
      <c r="J10" s="549"/>
      <c r="K10" s="47" t="s">
        <v>332</v>
      </c>
      <c r="L10" s="46">
        <v>0</v>
      </c>
      <c r="M10" s="46">
        <v>2</v>
      </c>
      <c r="N10" s="253">
        <v>0.49</v>
      </c>
      <c r="O10" s="253">
        <v>1.06</v>
      </c>
      <c r="Q10" s="545" t="s">
        <v>333</v>
      </c>
      <c r="R10" s="545"/>
      <c r="S10" s="545"/>
    </row>
    <row r="11" spans="1:19" x14ac:dyDescent="0.2">
      <c r="A11" s="47" t="s">
        <v>334</v>
      </c>
      <c r="B11" s="45" t="str">
        <f t="shared" si="4"/>
        <v>None</v>
      </c>
      <c r="C11" s="46">
        <f t="shared" si="0"/>
        <v>0.5</v>
      </c>
      <c r="D11" s="254">
        <f t="shared" si="1"/>
        <v>13</v>
      </c>
      <c r="E11" s="48">
        <v>15</v>
      </c>
      <c r="F11" s="46">
        <f t="shared" si="2"/>
        <v>0.52500000000000002</v>
      </c>
      <c r="G11" s="46">
        <f t="shared" si="3"/>
        <v>2.2000000000000002</v>
      </c>
      <c r="J11" s="549"/>
      <c r="K11" s="47" t="s">
        <v>334</v>
      </c>
      <c r="L11" s="46">
        <v>0</v>
      </c>
      <c r="M11" s="46">
        <v>0</v>
      </c>
      <c r="N11" s="253">
        <v>0.34</v>
      </c>
      <c r="O11" s="253">
        <v>0.39</v>
      </c>
      <c r="Q11" s="545"/>
      <c r="R11" s="545"/>
      <c r="S11" s="545"/>
    </row>
    <row r="12" spans="1:19" x14ac:dyDescent="0.2">
      <c r="A12" s="47" t="s">
        <v>335</v>
      </c>
      <c r="B12" s="45" t="str">
        <f t="shared" si="4"/>
        <v>None</v>
      </c>
      <c r="C12" s="46">
        <f t="shared" si="0"/>
        <v>0.5</v>
      </c>
      <c r="D12" s="254">
        <f t="shared" si="1"/>
        <v>1</v>
      </c>
      <c r="E12" s="48">
        <v>15</v>
      </c>
      <c r="F12" s="46">
        <f t="shared" si="2"/>
        <v>0.48</v>
      </c>
      <c r="G12" s="46">
        <f t="shared" si="3"/>
        <v>0.77</v>
      </c>
      <c r="J12" s="549"/>
      <c r="K12" s="47" t="s">
        <v>335</v>
      </c>
      <c r="L12" s="46">
        <v>0</v>
      </c>
      <c r="M12" s="46">
        <v>1</v>
      </c>
      <c r="N12" s="253">
        <v>0.31</v>
      </c>
      <c r="O12" s="253">
        <v>0.36</v>
      </c>
      <c r="Q12" s="545"/>
      <c r="R12" s="545"/>
      <c r="S12" s="545"/>
    </row>
    <row r="13" spans="1:19" ht="14.25" customHeight="1" x14ac:dyDescent="0.2">
      <c r="A13" s="47" t="s">
        <v>336</v>
      </c>
      <c r="B13" s="45" t="str">
        <f t="shared" si="4"/>
        <v>None</v>
      </c>
      <c r="C13" s="46">
        <f t="shared" si="0"/>
        <v>0.5</v>
      </c>
      <c r="D13" s="254">
        <f t="shared" si="1"/>
        <v>1</v>
      </c>
      <c r="E13" s="48">
        <v>15</v>
      </c>
      <c r="F13" s="46">
        <f t="shared" si="2"/>
        <v>0.47</v>
      </c>
      <c r="G13" s="46">
        <f t="shared" si="3"/>
        <v>0.7</v>
      </c>
      <c r="J13" s="549"/>
      <c r="K13" s="47" t="s">
        <v>336</v>
      </c>
      <c r="L13" s="46">
        <v>0</v>
      </c>
      <c r="M13" s="46">
        <v>1</v>
      </c>
      <c r="N13" s="253">
        <v>0.3</v>
      </c>
      <c r="O13" s="253">
        <v>0.4</v>
      </c>
      <c r="Q13" s="545" t="s">
        <v>337</v>
      </c>
      <c r="R13" s="545"/>
      <c r="S13" s="545"/>
    </row>
    <row r="14" spans="1:19" x14ac:dyDescent="0.2">
      <c r="A14" s="47" t="s">
        <v>338</v>
      </c>
      <c r="B14" s="45" t="str">
        <f t="shared" si="4"/>
        <v>None</v>
      </c>
      <c r="C14" s="46">
        <f t="shared" si="0"/>
        <v>0.5</v>
      </c>
      <c r="D14" s="254">
        <f t="shared" si="1"/>
        <v>2</v>
      </c>
      <c r="E14" s="48">
        <v>15</v>
      </c>
      <c r="F14" s="46">
        <f t="shared" si="2"/>
        <v>0.49</v>
      </c>
      <c r="G14" s="46">
        <f t="shared" si="3"/>
        <v>0.77</v>
      </c>
      <c r="J14" s="549"/>
      <c r="K14" s="47" t="s">
        <v>338</v>
      </c>
      <c r="L14" s="46">
        <v>0</v>
      </c>
      <c r="M14" s="46">
        <v>1</v>
      </c>
      <c r="N14" s="253">
        <v>0.34</v>
      </c>
      <c r="O14" s="253">
        <v>0.47</v>
      </c>
      <c r="Q14" s="545"/>
      <c r="R14" s="545"/>
      <c r="S14" s="545"/>
    </row>
    <row r="15" spans="1:19" x14ac:dyDescent="0.2">
      <c r="A15" s="47" t="s">
        <v>339</v>
      </c>
      <c r="B15" s="45" t="str">
        <f t="shared" si="4"/>
        <v>None</v>
      </c>
      <c r="C15" s="46">
        <f t="shared" si="0"/>
        <v>0.5</v>
      </c>
      <c r="D15" s="254">
        <f t="shared" si="1"/>
        <v>1</v>
      </c>
      <c r="E15" s="48">
        <v>15</v>
      </c>
      <c r="F15" s="46">
        <f t="shared" si="2"/>
        <v>0.53</v>
      </c>
      <c r="G15" s="46">
        <f t="shared" si="3"/>
        <v>0.87</v>
      </c>
      <c r="J15" s="549"/>
      <c r="K15" s="47" t="s">
        <v>339</v>
      </c>
      <c r="L15" s="46">
        <v>0</v>
      </c>
      <c r="M15" s="46">
        <v>1</v>
      </c>
      <c r="N15" s="253">
        <v>0.38</v>
      </c>
      <c r="O15" s="253">
        <v>0.64</v>
      </c>
      <c r="Q15" s="545"/>
      <c r="R15" s="545"/>
      <c r="S15" s="545"/>
    </row>
    <row r="16" spans="1:19" x14ac:dyDescent="0.2">
      <c r="A16" s="47" t="s">
        <v>340</v>
      </c>
      <c r="B16" s="45" t="str">
        <f t="shared" si="4"/>
        <v>None</v>
      </c>
      <c r="C16" s="46">
        <f t="shared" si="0"/>
        <v>0.5</v>
      </c>
      <c r="D16" s="254">
        <f t="shared" si="1"/>
        <v>1</v>
      </c>
      <c r="E16" s="48">
        <v>15</v>
      </c>
      <c r="F16" s="46">
        <f t="shared" si="2"/>
        <v>0.45999999999999996</v>
      </c>
      <c r="G16" s="46">
        <f t="shared" si="3"/>
        <v>0.65</v>
      </c>
      <c r="J16" s="549"/>
      <c r="K16" s="47" t="s">
        <v>340</v>
      </c>
      <c r="L16" s="46">
        <v>0</v>
      </c>
      <c r="M16" s="46">
        <v>1</v>
      </c>
      <c r="N16" s="253">
        <v>0.31</v>
      </c>
      <c r="O16" s="253">
        <v>0.37</v>
      </c>
      <c r="Q16" s="545"/>
      <c r="R16" s="545"/>
      <c r="S16" s="545"/>
    </row>
    <row r="17" spans="1:15" x14ac:dyDescent="0.2">
      <c r="A17" s="47" t="s">
        <v>341</v>
      </c>
      <c r="B17" s="45" t="str">
        <f t="shared" si="4"/>
        <v>None</v>
      </c>
      <c r="C17" s="46">
        <f t="shared" si="0"/>
        <v>0.5</v>
      </c>
      <c r="D17" s="254">
        <f t="shared" si="1"/>
        <v>2</v>
      </c>
      <c r="E17" s="48">
        <v>15</v>
      </c>
      <c r="F17" s="46">
        <f t="shared" si="2"/>
        <v>0.47499999999999998</v>
      </c>
      <c r="G17" s="46">
        <f t="shared" si="3"/>
        <v>0.66</v>
      </c>
      <c r="J17" s="549"/>
      <c r="K17" s="47" t="s">
        <v>341</v>
      </c>
      <c r="L17" s="46">
        <v>0</v>
      </c>
      <c r="M17" s="46">
        <v>2</v>
      </c>
      <c r="N17" s="253">
        <v>0.33</v>
      </c>
      <c r="O17" s="253">
        <v>0.56000000000000005</v>
      </c>
    </row>
    <row r="18" spans="1:15" x14ac:dyDescent="0.2">
      <c r="A18" s="47" t="s">
        <v>342</v>
      </c>
      <c r="B18" s="45" t="str">
        <f t="shared" si="4"/>
        <v>None</v>
      </c>
      <c r="C18" s="46">
        <f t="shared" si="0"/>
        <v>0.5</v>
      </c>
      <c r="D18" s="254">
        <f t="shared" si="1"/>
        <v>5</v>
      </c>
      <c r="E18" s="48">
        <v>15</v>
      </c>
      <c r="F18" s="46">
        <f t="shared" si="2"/>
        <v>0.53500000000000003</v>
      </c>
      <c r="G18" s="46">
        <f t="shared" si="3"/>
        <v>1.66</v>
      </c>
      <c r="J18" s="549"/>
      <c r="K18" s="47" t="s">
        <v>342</v>
      </c>
      <c r="L18" s="46">
        <v>0</v>
      </c>
      <c r="M18" s="46">
        <v>2</v>
      </c>
      <c r="N18" s="253">
        <v>0.33</v>
      </c>
      <c r="O18" s="253">
        <v>0.61</v>
      </c>
    </row>
    <row r="19" spans="1:15" ht="15" x14ac:dyDescent="0.25">
      <c r="E19" s="550"/>
      <c r="F19" s="551"/>
      <c r="G19" s="551"/>
      <c r="J19" s="549"/>
      <c r="K19" s="44" t="s">
        <v>343</v>
      </c>
      <c r="L19" s="44">
        <f>AVERAGE(L7:L18)</f>
        <v>0</v>
      </c>
      <c r="M19" s="44">
        <f>MAX(M7:M18)</f>
        <v>7</v>
      </c>
      <c r="N19" s="44">
        <f>AVERAGE(N7:N18)</f>
        <v>0.3183333333333333</v>
      </c>
      <c r="O19" s="44">
        <f>MAX(O7:O18)</f>
        <v>3.98</v>
      </c>
    </row>
    <row r="21" spans="1:15" ht="51" x14ac:dyDescent="0.2">
      <c r="J21" s="43">
        <f>+A5</f>
        <v>2024</v>
      </c>
      <c r="K21" s="43" t="s">
        <v>324</v>
      </c>
      <c r="L21" s="191" t="s">
        <v>379</v>
      </c>
      <c r="M21" s="191" t="s">
        <v>380</v>
      </c>
      <c r="N21" s="191" t="s">
        <v>378</v>
      </c>
      <c r="O21" s="191" t="s">
        <v>377</v>
      </c>
    </row>
    <row r="22" spans="1:15" x14ac:dyDescent="0.2">
      <c r="J22" s="549" t="s">
        <v>163</v>
      </c>
      <c r="K22" s="47" t="s">
        <v>328</v>
      </c>
      <c r="L22" s="46">
        <v>0</v>
      </c>
      <c r="M22" s="46">
        <v>1</v>
      </c>
      <c r="N22" s="253">
        <v>0.27</v>
      </c>
      <c r="O22" s="253">
        <v>0.46</v>
      </c>
    </row>
    <row r="23" spans="1:15" x14ac:dyDescent="0.2">
      <c r="J23" s="549"/>
      <c r="K23" s="47" t="s">
        <v>329</v>
      </c>
      <c r="L23" s="46">
        <v>0</v>
      </c>
      <c r="M23" s="46">
        <v>1</v>
      </c>
      <c r="N23" s="253">
        <v>0.23</v>
      </c>
      <c r="O23" s="253">
        <v>0.35</v>
      </c>
    </row>
    <row r="24" spans="1:15" x14ac:dyDescent="0.2">
      <c r="J24" s="549"/>
      <c r="K24" s="47" t="s">
        <v>330</v>
      </c>
      <c r="L24" s="46">
        <v>0</v>
      </c>
      <c r="M24" s="46">
        <v>1</v>
      </c>
      <c r="N24" s="253">
        <v>0.47</v>
      </c>
      <c r="O24" s="253">
        <v>0.72</v>
      </c>
    </row>
    <row r="25" spans="1:15" x14ac:dyDescent="0.2">
      <c r="J25" s="549"/>
      <c r="K25" s="47" t="s">
        <v>332</v>
      </c>
      <c r="L25" s="46">
        <v>1</v>
      </c>
      <c r="M25" s="46">
        <v>1</v>
      </c>
      <c r="N25" s="253">
        <v>0.72</v>
      </c>
      <c r="O25" s="253">
        <v>0.95</v>
      </c>
    </row>
    <row r="26" spans="1:15" x14ac:dyDescent="0.2">
      <c r="J26" s="549"/>
      <c r="K26" s="47" t="s">
        <v>334</v>
      </c>
      <c r="L26" s="46">
        <v>1</v>
      </c>
      <c r="M26" s="46">
        <v>13</v>
      </c>
      <c r="N26" s="253">
        <v>0.71</v>
      </c>
      <c r="O26" s="253">
        <v>2.2000000000000002</v>
      </c>
    </row>
    <row r="27" spans="1:15" x14ac:dyDescent="0.2">
      <c r="J27" s="549"/>
      <c r="K27" s="47" t="s">
        <v>335</v>
      </c>
      <c r="L27" s="46">
        <v>1</v>
      </c>
      <c r="M27" s="46">
        <v>1</v>
      </c>
      <c r="N27" s="253">
        <v>0.65</v>
      </c>
      <c r="O27" s="253">
        <v>0.77</v>
      </c>
    </row>
    <row r="28" spans="1:15" x14ac:dyDescent="0.2">
      <c r="J28" s="549"/>
      <c r="K28" s="47" t="s">
        <v>336</v>
      </c>
      <c r="L28" s="46">
        <v>1</v>
      </c>
      <c r="M28" s="46">
        <v>1</v>
      </c>
      <c r="N28" s="253">
        <v>0.64</v>
      </c>
      <c r="O28" s="253">
        <v>0.7</v>
      </c>
    </row>
    <row r="29" spans="1:15" x14ac:dyDescent="0.2">
      <c r="J29" s="549"/>
      <c r="K29" s="47" t="s">
        <v>338</v>
      </c>
      <c r="L29" s="46">
        <v>1</v>
      </c>
      <c r="M29" s="46">
        <v>2</v>
      </c>
      <c r="N29" s="253">
        <v>0.64</v>
      </c>
      <c r="O29" s="253">
        <v>0.77</v>
      </c>
    </row>
    <row r="30" spans="1:15" x14ac:dyDescent="0.2">
      <c r="J30" s="549"/>
      <c r="K30" s="47" t="s">
        <v>339</v>
      </c>
      <c r="L30" s="46">
        <v>1</v>
      </c>
      <c r="M30" s="46">
        <v>1</v>
      </c>
      <c r="N30" s="253">
        <v>0.68</v>
      </c>
      <c r="O30" s="253">
        <v>0.87</v>
      </c>
    </row>
    <row r="31" spans="1:15" x14ac:dyDescent="0.2">
      <c r="J31" s="549"/>
      <c r="K31" s="47" t="s">
        <v>340</v>
      </c>
      <c r="L31" s="46">
        <v>1</v>
      </c>
      <c r="M31" s="46">
        <v>1</v>
      </c>
      <c r="N31" s="253">
        <v>0.61</v>
      </c>
      <c r="O31" s="253">
        <v>0.65</v>
      </c>
    </row>
    <row r="32" spans="1:15" x14ac:dyDescent="0.2">
      <c r="J32" s="549"/>
      <c r="K32" s="47" t="s">
        <v>341</v>
      </c>
      <c r="L32" s="46">
        <v>1</v>
      </c>
      <c r="M32" s="46">
        <v>1</v>
      </c>
      <c r="N32" s="253">
        <v>0.62</v>
      </c>
      <c r="O32" s="253">
        <v>0.66</v>
      </c>
    </row>
    <row r="33" spans="1:15" x14ac:dyDescent="0.2">
      <c r="J33" s="549"/>
      <c r="K33" s="47" t="s">
        <v>342</v>
      </c>
      <c r="L33" s="46">
        <v>1</v>
      </c>
      <c r="M33" s="46">
        <v>5</v>
      </c>
      <c r="N33" s="253">
        <v>0.74</v>
      </c>
      <c r="O33" s="253">
        <v>1.66</v>
      </c>
    </row>
    <row r="34" spans="1:15" x14ac:dyDescent="0.2">
      <c r="J34" s="549"/>
      <c r="K34" s="44" t="s">
        <v>343</v>
      </c>
      <c r="L34" s="44">
        <f>AVERAGE(L22:L33)</f>
        <v>0.75</v>
      </c>
      <c r="M34" s="44">
        <f>MAX(M22:M33)</f>
        <v>13</v>
      </c>
      <c r="N34" s="44">
        <f>AVERAGE(N22:N33)</f>
        <v>0.58166666666666667</v>
      </c>
      <c r="O34" s="44">
        <f>MAX(O22:O33)</f>
        <v>2.2000000000000002</v>
      </c>
    </row>
    <row r="36" spans="1:15" ht="15" x14ac:dyDescent="0.2">
      <c r="J36" s="248"/>
      <c r="K36" s="248"/>
      <c r="L36" s="249"/>
      <c r="M36" s="249"/>
      <c r="N36" s="249"/>
      <c r="O36" s="249"/>
    </row>
    <row r="37" spans="1:15" x14ac:dyDescent="0.2">
      <c r="J37" s="546"/>
      <c r="K37" s="246"/>
      <c r="L37" s="251"/>
      <c r="M37" s="251"/>
      <c r="N37" s="251"/>
      <c r="O37" s="251"/>
    </row>
    <row r="38" spans="1:15" x14ac:dyDescent="0.2">
      <c r="J38" s="546"/>
      <c r="K38" s="246"/>
      <c r="L38" s="251"/>
      <c r="M38" s="251"/>
      <c r="N38" s="251"/>
      <c r="O38" s="251"/>
    </row>
    <row r="39" spans="1:15" x14ac:dyDescent="0.2">
      <c r="J39" s="546"/>
      <c r="K39" s="246"/>
      <c r="L39" s="251"/>
      <c r="M39" s="251"/>
      <c r="N39" s="251"/>
      <c r="O39" s="251"/>
    </row>
    <row r="40" spans="1:15" x14ac:dyDescent="0.2">
      <c r="J40" s="546"/>
      <c r="K40" s="246"/>
      <c r="L40" s="251"/>
      <c r="M40" s="251"/>
      <c r="N40" s="251"/>
      <c r="O40" s="251"/>
    </row>
    <row r="41" spans="1:15" x14ac:dyDescent="0.2">
      <c r="J41" s="546"/>
      <c r="K41" s="246"/>
      <c r="L41" s="251"/>
      <c r="M41" s="251"/>
      <c r="N41" s="251"/>
      <c r="O41" s="251"/>
    </row>
    <row r="42" spans="1:15" x14ac:dyDescent="0.2">
      <c r="J42" s="546"/>
      <c r="K42" s="246"/>
      <c r="L42" s="251"/>
      <c r="M42" s="251"/>
      <c r="N42" s="251"/>
      <c r="O42" s="251"/>
    </row>
    <row r="43" spans="1:15" x14ac:dyDescent="0.2">
      <c r="J43" s="546"/>
      <c r="K43" s="246"/>
      <c r="L43" s="251"/>
      <c r="M43" s="251"/>
      <c r="N43" s="251"/>
      <c r="O43" s="251"/>
    </row>
    <row r="44" spans="1:15" x14ac:dyDescent="0.2">
      <c r="J44" s="546"/>
      <c r="K44" s="246"/>
      <c r="L44" s="251"/>
      <c r="M44" s="251"/>
      <c r="N44" s="251"/>
      <c r="O44" s="251"/>
    </row>
    <row r="45" spans="1:15" x14ac:dyDescent="0.2">
      <c r="J45" s="546"/>
      <c r="K45" s="246"/>
      <c r="L45" s="251"/>
      <c r="M45" s="251"/>
      <c r="N45" s="251"/>
      <c r="O45" s="251"/>
    </row>
    <row r="46" spans="1:15" x14ac:dyDescent="0.2">
      <c r="J46" s="546"/>
      <c r="K46" s="246"/>
      <c r="L46" s="251"/>
      <c r="M46" s="251"/>
      <c r="N46" s="251"/>
      <c r="O46" s="251"/>
    </row>
    <row r="47" spans="1:15" x14ac:dyDescent="0.2">
      <c r="J47" s="546"/>
      <c r="K47" s="246"/>
      <c r="L47" s="251"/>
      <c r="M47" s="251"/>
      <c r="N47" s="251"/>
      <c r="O47" s="251"/>
    </row>
    <row r="48" spans="1:15" ht="15" x14ac:dyDescent="0.2">
      <c r="A48" s="493" t="s">
        <v>249</v>
      </c>
      <c r="B48" s="494"/>
      <c r="C48" s="494"/>
      <c r="D48" s="494"/>
      <c r="E48" s="494"/>
      <c r="F48" s="494"/>
      <c r="G48" s="495"/>
      <c r="J48" s="546"/>
      <c r="K48" s="246"/>
      <c r="L48" s="251"/>
      <c r="M48" s="251"/>
      <c r="N48" s="251"/>
      <c r="O48" s="251"/>
    </row>
    <row r="49" spans="1:15" x14ac:dyDescent="0.2">
      <c r="A49" s="484" t="s">
        <v>370</v>
      </c>
      <c r="B49" s="485"/>
      <c r="C49" s="485"/>
      <c r="D49" s="485"/>
      <c r="E49" s="485"/>
      <c r="F49" s="485"/>
      <c r="G49" s="486"/>
      <c r="J49" s="546"/>
    </row>
    <row r="50" spans="1:15" x14ac:dyDescent="0.2">
      <c r="A50" s="487"/>
      <c r="B50" s="488"/>
      <c r="C50" s="488"/>
      <c r="D50" s="488"/>
      <c r="E50" s="488"/>
      <c r="F50" s="488"/>
      <c r="G50" s="489"/>
    </row>
    <row r="51" spans="1:15" ht="15" x14ac:dyDescent="0.2">
      <c r="A51" s="487"/>
      <c r="B51" s="488"/>
      <c r="C51" s="488"/>
      <c r="D51" s="488"/>
      <c r="E51" s="488"/>
      <c r="F51" s="488"/>
      <c r="G51" s="489"/>
      <c r="J51" s="248"/>
      <c r="K51" s="248"/>
      <c r="L51" s="249"/>
      <c r="M51" s="249"/>
      <c r="N51" s="249"/>
      <c r="O51" s="249"/>
    </row>
    <row r="52" spans="1:15" x14ac:dyDescent="0.2">
      <c r="A52" s="490"/>
      <c r="B52" s="491"/>
      <c r="C52" s="491"/>
      <c r="D52" s="491"/>
      <c r="E52" s="491"/>
      <c r="F52" s="491"/>
      <c r="G52" s="492"/>
      <c r="J52" s="546"/>
      <c r="K52" s="246"/>
      <c r="L52" s="251"/>
      <c r="M52" s="251"/>
      <c r="N52" s="251"/>
      <c r="O52" s="251"/>
    </row>
    <row r="53" spans="1:15" x14ac:dyDescent="0.2">
      <c r="J53" s="546"/>
      <c r="K53" s="246"/>
      <c r="L53" s="251"/>
      <c r="M53" s="251"/>
      <c r="N53" s="251"/>
      <c r="O53" s="251"/>
    </row>
    <row r="54" spans="1:15" x14ac:dyDescent="0.2">
      <c r="J54" s="546"/>
      <c r="K54" s="246"/>
      <c r="L54" s="251"/>
      <c r="M54" s="251"/>
      <c r="N54" s="251"/>
      <c r="O54" s="251"/>
    </row>
    <row r="55" spans="1:15" x14ac:dyDescent="0.2">
      <c r="J55" s="546"/>
      <c r="K55" s="246"/>
      <c r="L55" s="251"/>
      <c r="M55" s="251"/>
      <c r="N55" s="251"/>
      <c r="O55" s="251"/>
    </row>
    <row r="56" spans="1:15" x14ac:dyDescent="0.2">
      <c r="J56" s="546"/>
      <c r="K56" s="246"/>
      <c r="L56" s="251"/>
      <c r="M56" s="251"/>
      <c r="N56" s="251"/>
      <c r="O56" s="251"/>
    </row>
    <row r="57" spans="1:15" x14ac:dyDescent="0.2">
      <c r="J57" s="546"/>
      <c r="K57" s="246"/>
      <c r="L57" s="251"/>
      <c r="M57" s="251"/>
      <c r="N57" s="251"/>
      <c r="O57" s="251"/>
    </row>
    <row r="58" spans="1:15" x14ac:dyDescent="0.2">
      <c r="J58" s="546"/>
      <c r="K58" s="246"/>
      <c r="L58" s="251"/>
      <c r="M58" s="251"/>
      <c r="N58" s="251"/>
      <c r="O58" s="251"/>
    </row>
    <row r="59" spans="1:15" x14ac:dyDescent="0.2">
      <c r="J59" s="546"/>
      <c r="K59" s="246"/>
      <c r="L59" s="251"/>
      <c r="M59" s="251"/>
      <c r="N59" s="251"/>
      <c r="O59" s="251"/>
    </row>
    <row r="60" spans="1:15" x14ac:dyDescent="0.2">
      <c r="J60" s="546"/>
      <c r="K60" s="246"/>
      <c r="L60" s="251"/>
      <c r="M60" s="251"/>
      <c r="N60" s="251"/>
      <c r="O60" s="251"/>
    </row>
    <row r="61" spans="1:15" x14ac:dyDescent="0.2">
      <c r="J61" s="546"/>
      <c r="K61" s="246"/>
      <c r="L61" s="251"/>
      <c r="M61" s="251"/>
      <c r="N61" s="251"/>
      <c r="O61" s="251"/>
    </row>
    <row r="62" spans="1:15" x14ac:dyDescent="0.2">
      <c r="J62" s="546"/>
      <c r="K62" s="246"/>
      <c r="L62" s="251"/>
      <c r="M62" s="251"/>
      <c r="N62" s="251"/>
      <c r="O62" s="251"/>
    </row>
    <row r="63" spans="1:15" x14ac:dyDescent="0.2">
      <c r="J63" s="546"/>
      <c r="K63" s="246"/>
      <c r="L63" s="251"/>
      <c r="M63" s="251"/>
      <c r="N63" s="251"/>
      <c r="O63" s="251"/>
    </row>
    <row r="64" spans="1:15" x14ac:dyDescent="0.2">
      <c r="J64" s="546"/>
    </row>
    <row r="66" spans="10:15" ht="15" x14ac:dyDescent="0.2">
      <c r="J66" s="248"/>
      <c r="K66" s="248"/>
      <c r="L66" s="249"/>
      <c r="M66" s="249"/>
      <c r="N66" s="249"/>
      <c r="O66" s="249"/>
    </row>
    <row r="67" spans="10:15" x14ac:dyDescent="0.2">
      <c r="J67" s="546"/>
      <c r="K67" s="246"/>
      <c r="L67" s="251"/>
      <c r="M67" s="251"/>
      <c r="N67" s="251"/>
      <c r="O67" s="251"/>
    </row>
    <row r="68" spans="10:15" x14ac:dyDescent="0.2">
      <c r="J68" s="546"/>
      <c r="K68" s="246"/>
      <c r="L68" s="251"/>
      <c r="M68" s="251"/>
      <c r="N68" s="251"/>
      <c r="O68" s="251"/>
    </row>
    <row r="69" spans="10:15" x14ac:dyDescent="0.2">
      <c r="J69" s="546"/>
      <c r="K69" s="246"/>
      <c r="L69" s="251"/>
      <c r="M69" s="251"/>
      <c r="N69" s="251"/>
      <c r="O69" s="251"/>
    </row>
    <row r="70" spans="10:15" x14ac:dyDescent="0.2">
      <c r="J70" s="546"/>
      <c r="K70" s="246"/>
      <c r="L70" s="251"/>
      <c r="M70" s="251"/>
      <c r="N70" s="251"/>
      <c r="O70" s="251"/>
    </row>
    <row r="71" spans="10:15" x14ac:dyDescent="0.2">
      <c r="J71" s="546"/>
      <c r="K71" s="246"/>
      <c r="L71" s="251"/>
      <c r="M71" s="251"/>
      <c r="N71" s="251"/>
      <c r="O71" s="251"/>
    </row>
    <row r="72" spans="10:15" x14ac:dyDescent="0.2">
      <c r="J72" s="546"/>
      <c r="K72" s="246"/>
      <c r="L72" s="251"/>
      <c r="M72" s="251"/>
      <c r="N72" s="251"/>
      <c r="O72" s="251"/>
    </row>
    <row r="73" spans="10:15" x14ac:dyDescent="0.2">
      <c r="J73" s="546"/>
      <c r="K73" s="246"/>
      <c r="L73" s="251"/>
      <c r="M73" s="251"/>
      <c r="N73" s="251"/>
      <c r="O73" s="251"/>
    </row>
    <row r="74" spans="10:15" x14ac:dyDescent="0.2">
      <c r="J74" s="546"/>
      <c r="K74" s="246"/>
      <c r="L74" s="251"/>
      <c r="M74" s="251"/>
      <c r="N74" s="251"/>
      <c r="O74" s="251"/>
    </row>
    <row r="75" spans="10:15" x14ac:dyDescent="0.2">
      <c r="J75" s="546"/>
      <c r="K75" s="246"/>
      <c r="L75" s="251"/>
      <c r="M75" s="251"/>
      <c r="N75" s="251"/>
      <c r="O75" s="251"/>
    </row>
    <row r="76" spans="10:15" x14ac:dyDescent="0.2">
      <c r="J76" s="546"/>
      <c r="K76" s="246"/>
      <c r="L76" s="251"/>
      <c r="M76" s="251"/>
      <c r="N76" s="251"/>
      <c r="O76" s="251"/>
    </row>
    <row r="77" spans="10:15" x14ac:dyDescent="0.2">
      <c r="J77" s="546"/>
      <c r="K77" s="246"/>
      <c r="L77" s="251"/>
      <c r="M77" s="251"/>
      <c r="N77" s="251"/>
      <c r="O77" s="251"/>
    </row>
    <row r="78" spans="10:15" x14ac:dyDescent="0.2">
      <c r="J78" s="546"/>
      <c r="K78" s="246"/>
      <c r="L78" s="251"/>
      <c r="M78" s="251"/>
      <c r="N78" s="251"/>
      <c r="O78" s="251"/>
    </row>
    <row r="79" spans="10:15" x14ac:dyDescent="0.2">
      <c r="J79" s="546"/>
    </row>
  </sheetData>
  <mergeCells count="14">
    <mergeCell ref="Q4:S8"/>
    <mergeCell ref="Q10:S12"/>
    <mergeCell ref="Q13:S16"/>
    <mergeCell ref="J67:J79"/>
    <mergeCell ref="B5:D5"/>
    <mergeCell ref="E5:G5"/>
    <mergeCell ref="J5:O5"/>
    <mergeCell ref="J7:J19"/>
    <mergeCell ref="J22:J34"/>
    <mergeCell ref="J37:J49"/>
    <mergeCell ref="A48:G48"/>
    <mergeCell ref="A49:G52"/>
    <mergeCell ref="J52:J64"/>
    <mergeCell ref="E19:G19"/>
  </mergeCells>
  <pageMargins left="0.7" right="0.7" top="0.75" bottom="0.75" header="0.3" footer="0.3"/>
  <pageSetup paperSize="9" scale="77" fitToHeight="0" orientation="portrait" r:id="rId1"/>
  <headerFooter scaleWithDoc="0">
    <oddFooter>&amp;C&amp;"Arial,Regular"Page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2F86-7015-4787-BC40-CC14A0A21A80}">
  <dimension ref="A1:C19"/>
  <sheetViews>
    <sheetView zoomScale="115" zoomScaleNormal="115" workbookViewId="0">
      <selection activeCell="B6" sqref="B6"/>
    </sheetView>
  </sheetViews>
  <sheetFormatPr defaultColWidth="8.85546875" defaultRowHeight="15" x14ac:dyDescent="0.25"/>
  <cols>
    <col min="1" max="1" width="16.42578125" style="216" customWidth="1"/>
    <col min="2" max="2" width="89.85546875" style="216" customWidth="1"/>
    <col min="3" max="3" width="46.42578125" style="216" customWidth="1"/>
    <col min="4" max="16384" width="8.85546875" style="216"/>
  </cols>
  <sheetData>
    <row r="1" spans="1:3" ht="15.75" x14ac:dyDescent="0.25">
      <c r="A1" s="217" t="s">
        <v>375</v>
      </c>
    </row>
    <row r="3" spans="1:3" s="79" customFormat="1" x14ac:dyDescent="0.25">
      <c r="A3" s="218" t="s">
        <v>39</v>
      </c>
      <c r="B3" s="218" t="s">
        <v>372</v>
      </c>
      <c r="C3" s="218" t="s">
        <v>373</v>
      </c>
    </row>
    <row r="4" spans="1:3" s="79" customFormat="1" x14ac:dyDescent="0.25">
      <c r="A4" s="219">
        <v>45307</v>
      </c>
      <c r="B4" s="220" t="s">
        <v>437</v>
      </c>
      <c r="C4" s="220" t="s">
        <v>374</v>
      </c>
    </row>
    <row r="5" spans="1:3" s="79" customFormat="1" x14ac:dyDescent="0.25">
      <c r="A5" s="219">
        <v>45558</v>
      </c>
      <c r="B5" s="220" t="s">
        <v>450</v>
      </c>
      <c r="C5" s="220"/>
    </row>
    <row r="6" spans="1:3" s="79" customFormat="1" ht="30" x14ac:dyDescent="0.25">
      <c r="A6" s="219">
        <v>45558</v>
      </c>
      <c r="B6" s="220" t="s">
        <v>438</v>
      </c>
      <c r="C6" s="220"/>
    </row>
    <row r="7" spans="1:3" s="79" customFormat="1" ht="30" x14ac:dyDescent="0.25">
      <c r="A7" s="219">
        <v>45558</v>
      </c>
      <c r="B7" s="220" t="s">
        <v>439</v>
      </c>
      <c r="C7" s="220"/>
    </row>
    <row r="8" spans="1:3" s="79" customFormat="1" ht="30" x14ac:dyDescent="0.25">
      <c r="A8" s="219">
        <v>45558</v>
      </c>
      <c r="B8" s="220" t="s">
        <v>440</v>
      </c>
      <c r="C8" s="220"/>
    </row>
    <row r="9" spans="1:3" s="79" customFormat="1" ht="30" x14ac:dyDescent="0.25">
      <c r="A9" s="219">
        <v>45558</v>
      </c>
      <c r="B9" s="220" t="s">
        <v>441</v>
      </c>
      <c r="C9" s="220"/>
    </row>
    <row r="10" spans="1:3" s="79" customFormat="1" x14ac:dyDescent="0.25">
      <c r="A10" s="219">
        <v>45558</v>
      </c>
      <c r="B10" s="220" t="s">
        <v>442</v>
      </c>
      <c r="C10" s="220"/>
    </row>
    <row r="11" spans="1:3" s="79" customFormat="1" x14ac:dyDescent="0.25">
      <c r="A11" s="219">
        <v>45558</v>
      </c>
      <c r="B11" s="220" t="s">
        <v>443</v>
      </c>
      <c r="C11" s="220"/>
    </row>
    <row r="12" spans="1:3" s="79" customFormat="1" x14ac:dyDescent="0.25">
      <c r="A12" s="219">
        <v>45558</v>
      </c>
      <c r="B12" s="220" t="s">
        <v>444</v>
      </c>
      <c r="C12" s="220"/>
    </row>
    <row r="13" spans="1:3" s="79" customFormat="1" ht="30" x14ac:dyDescent="0.25">
      <c r="A13" s="219">
        <v>45558</v>
      </c>
      <c r="B13" s="220" t="s">
        <v>451</v>
      </c>
      <c r="C13" s="220" t="s">
        <v>422</v>
      </c>
    </row>
    <row r="14" spans="1:3" s="79" customFormat="1" ht="60" x14ac:dyDescent="0.25">
      <c r="A14" s="219">
        <v>45299</v>
      </c>
      <c r="B14" s="220" t="s">
        <v>445</v>
      </c>
      <c r="C14" s="220"/>
    </row>
    <row r="15" spans="1:3" s="79" customFormat="1" ht="45" x14ac:dyDescent="0.25">
      <c r="A15" s="219">
        <v>45299</v>
      </c>
      <c r="B15" s="220" t="s">
        <v>448</v>
      </c>
      <c r="C15" s="220"/>
    </row>
    <row r="16" spans="1:3" s="79" customFormat="1" ht="45" x14ac:dyDescent="0.25">
      <c r="A16" s="219">
        <v>45299</v>
      </c>
      <c r="B16" s="220" t="s">
        <v>436</v>
      </c>
      <c r="C16" s="220"/>
    </row>
    <row r="17" spans="1:3" s="79" customFormat="1" ht="30" x14ac:dyDescent="0.25">
      <c r="A17" s="219">
        <v>45299</v>
      </c>
      <c r="B17" s="220" t="s">
        <v>463</v>
      </c>
      <c r="C17" s="220" t="s">
        <v>449</v>
      </c>
    </row>
    <row r="18" spans="1:3" s="79" customFormat="1" x14ac:dyDescent="0.25">
      <c r="A18" s="221"/>
      <c r="B18" s="220"/>
      <c r="C18" s="220"/>
    </row>
    <row r="19" spans="1:3" s="79" customFormat="1" x14ac:dyDescent="0.25">
      <c r="A19" s="221"/>
      <c r="B19" s="220"/>
      <c r="C19" s="2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0ec2d3-6aa3-4f23-a79e-22af4b182761">
      <Terms xmlns="http://schemas.microsoft.com/office/infopath/2007/PartnerControls"/>
    </lcf76f155ced4ddcb4097134ff3c332f>
    <TaxCatchAll xmlns="662745e8-e224-48e8-a2e3-254862b8c2f5">
      <Value>10</Value>
      <Value>9</Value>
      <Value>8</Value>
      <Value>7</Value>
      <Value>6</Value>
    </TaxCatchAll>
    <QA xmlns="a30ec2d3-6aa3-4f23-a79e-22af4b182761">false</QA>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_ip_UnifiedCompliancePolicyUIAction xmlns="http://schemas.microsoft.com/sharepoint/v3" xsi:nil="true"/>
    <k85d23755b3a46b5a51451cf336b2e9b xmlns="662745e8-e224-48e8-a2e3-254862b8c2f5">
      <Terms xmlns="http://schemas.microsoft.com/office/infopath/2007/PartnerControls"/>
    </k85d23755b3a46b5a51451cf336b2e9b>
    <Topic xmlns="662745e8-e224-48e8-a2e3-254862b8c2f5">Data</Topic>
    <HOMigrated xmlns="662745e8-e224-48e8-a2e3-254862b8c2f5">false</HOMigrated>
    <QACheck xmlns="a30ec2d3-6aa3-4f23-a79e-22af4b182761">Pending</QACheck>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EA</TermName>
          <TermId xmlns="http://schemas.microsoft.com/office/infopath/2007/PartnerControls">b77da37e-7166-4741-8c12-4679faab22d9</TermId>
        </TermInfo>
      </Terms>
    </ddeb1fd0a9ad4436a96525d34737dc44>
    <_ip_UnifiedCompliancePolicyProperties xmlns="http://schemas.microsoft.com/sharepoint/v3" xsi:nil="true"/>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Waste Incineration Sector Group</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Community</TermName>
          <TermId xmlns="http://schemas.microsoft.com/office/infopath/2007/PartnerControls">144ac7d7-0b9a-42f9-9385-2935294b6de3</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2D7C47F8D1FA7C4FAC096C5BA9D41879" ma:contentTypeVersion="712" ma:contentTypeDescription="Create a new document." ma:contentTypeScope="" ma:versionID="94c80e0a7dadb0d100ddf681ae67fcf2">
  <xsd:schema xmlns:xsd="http://www.w3.org/2001/XMLSchema" xmlns:xs="http://www.w3.org/2001/XMLSchema" xmlns:p="http://schemas.microsoft.com/office/2006/metadata/properties" xmlns:ns1="http://schemas.microsoft.com/sharepoint/v3" xmlns:ns2="662745e8-e224-48e8-a2e3-254862b8c2f5" xmlns:ns3="a30ec2d3-6aa3-4f23-a79e-22af4b182761" xmlns:ns4="e76eb3f9-f7d4-4afe-8d75-1839375753c6" targetNamespace="http://schemas.microsoft.com/office/2006/metadata/properties" ma:root="true" ma:fieldsID="48dc1d04f7055cc52c88fd10be894f68" ns1:_="" ns2:_="" ns3:_="" ns4:_="">
    <xsd:import namespace="http://schemas.microsoft.com/sharepoint/v3"/>
    <xsd:import namespace="662745e8-e224-48e8-a2e3-254862b8c2f5"/>
    <xsd:import namespace="a30ec2d3-6aa3-4f23-a79e-22af4b182761"/>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1:_ip_UnifiedCompliancePolicyUIAction" minOccurs="0"/>
                <xsd:element ref="ns3:MediaServiceObjectDetectorVersions" minOccurs="0"/>
                <xsd:element ref="ns3:QACheck" minOccurs="0"/>
                <xsd:element ref="ns3:QA" minOccurs="0"/>
                <xsd:element ref="ns3:lcf76f155ced4ddcb4097134ff3c332f"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1:_ip_UnifiedCompliancePolicy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UIAction" ma:index="25" nillable="true" ma:displayName="Unified Compliance Policy UI Action" ma:hidden="true" ma:internalName="_ip_UnifiedCompliancePolicyUIAction">
      <xsd:simpleType>
        <xsd:restriction base="dms:Text"/>
      </xsd:simpleType>
    </xsd:element>
    <xsd:element name="_ip_UnifiedCompliancePolicyProperties" ma:index="43" nillable="true" ma:displayName="Unified Compliance Policy Properties" ma:hidden="true" ma:internalName="_ip_UnifiedCompliancePolicyPropertie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e042894-9561-4bd7-be94-427ec9057a51}"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e042894-9561-4bd7-be94-427ec9057a51}"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Community|144ac7d7-0b9a-42f9-9385-2935294b6de3"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Waste Incineration Sector Group" ma:internalName="Team" ma:readOnly="false">
      <xsd:simpleType>
        <xsd:restriction base="dms:Text"/>
      </xsd:simpleType>
    </xsd:element>
    <xsd:element name="Topic" ma:index="20" nillable="true" ma:displayName="Topic" ma:default="Data"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0ec2d3-6aa3-4f23-a79e-22af4b182761" elementFormDefault="qualified">
    <xsd:import namespace="http://schemas.microsoft.com/office/2006/documentManagement/types"/>
    <xsd:import namespace="http://schemas.microsoft.com/office/infopath/2007/PartnerControls"/>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QACheck" ma:index="27" nillable="true" ma:displayName="QA Check" ma:default="Pending" ma:format="Dropdown" ma:internalName="QACheck">
      <xsd:simpleType>
        <xsd:restriction base="dms:Choice">
          <xsd:enumeration value="Pending"/>
          <xsd:enumeration value="Completed"/>
        </xsd:restriction>
      </xsd:simpleType>
    </xsd:element>
    <xsd:element name="QA" ma:index="28" nillable="true" ma:displayName="QA" ma:default="0" ma:format="Dropdown" ma:internalName="QA">
      <xsd:simpleType>
        <xsd:restriction base="dms:Boolea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ServiceDateTaken" ma:index="36" nillable="true" ma:displayName="MediaServiceDateTaken" ma:hidden="true" ma:internalName="MediaServiceDateTaken" ma:readOnly="true">
      <xsd:simpleType>
        <xsd:restriction base="dms:Text"/>
      </xsd:simpleType>
    </xsd:element>
    <xsd:element name="MediaServiceAutoTags" ma:index="37" nillable="true" ma:displayName="Tags" ma:internalName="MediaServiceAutoTags"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4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130E79B3-286C-4594-AC93-4243D3FE78E7}">
  <ds:schemaRefs>
    <ds:schemaRef ds:uri="http://schemas.microsoft.com/sharepoint/v3/contenttype/forms"/>
  </ds:schemaRefs>
</ds:datastoreItem>
</file>

<file path=customXml/itemProps2.xml><?xml version="1.0" encoding="utf-8"?>
<ds:datastoreItem xmlns:ds="http://schemas.openxmlformats.org/officeDocument/2006/customXml" ds:itemID="{03A65312-EDD8-4ED5-85CD-21EC9D2BFEF5}">
  <ds:schemaRefs>
    <ds:schemaRef ds:uri="http://schemas.microsoft.com/office/infopath/2007/PartnerControls"/>
    <ds:schemaRef ds:uri="http://schemas.microsoft.com/office/2006/documentManagement/types"/>
    <ds:schemaRef ds:uri="http://purl.org/dc/terms/"/>
    <ds:schemaRef ds:uri="05419d6d-0e90-4552-9216-b47ad545ed19"/>
    <ds:schemaRef ds:uri="http://purl.org/dc/elements/1.1/"/>
    <ds:schemaRef ds:uri="fc45b01e-78ee-4970-b87d-c0a6b7962990"/>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183FC12-2B97-4CEB-BC80-24552D844915}"/>
</file>

<file path=customXml/itemProps4.xml><?xml version="1.0" encoding="utf-8"?>
<ds:datastoreItem xmlns:ds="http://schemas.openxmlformats.org/officeDocument/2006/customXml" ds:itemID="{62DE6CF9-3E89-4873-9090-0EDF072DE2EF}"/>
</file>

<file path=docMetadata/LabelInfo.xml><?xml version="1.0" encoding="utf-8"?>
<clbl:labelList xmlns:clbl="http://schemas.microsoft.com/office/2020/mipLabelMetadata">
  <clbl:label id="{57fd8473-d8ea-4307-add3-2f0e88020f12}" enabled="0" method="" siteId="{57fd8473-d8ea-4307-add3-2f0e88020f1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Cover Page</vt:lpstr>
      <vt:lpstr>Facility Info</vt:lpstr>
      <vt:lpstr>Contents</vt:lpstr>
      <vt:lpstr>Operational Data</vt:lpstr>
      <vt:lpstr>Operational Summary</vt:lpstr>
      <vt:lpstr>Perf. Form 1</vt:lpstr>
      <vt:lpstr>Energy Form 1</vt:lpstr>
      <vt:lpstr>Permit Compliance</vt:lpstr>
      <vt:lpstr>Improvements</vt:lpstr>
      <vt:lpstr>Public Liasion</vt:lpstr>
      <vt:lpstr>CO2 N2O</vt:lpstr>
      <vt:lpstr>Residue Quality </vt:lpstr>
      <vt:lpstr>Water</vt:lpstr>
      <vt:lpstr>Air (periodic)</vt:lpstr>
      <vt:lpstr>Air (CEMS)</vt:lpstr>
      <vt:lpstr>HCl</vt:lpstr>
      <vt:lpstr>SO2</vt:lpstr>
      <vt:lpstr>NOx</vt:lpstr>
      <vt:lpstr>TOC</vt:lpstr>
      <vt:lpstr>Particulates</vt:lpstr>
      <vt:lpstr>CO 0.5 hourly</vt:lpstr>
      <vt:lpstr>CO 95% 10 min</vt:lpstr>
      <vt:lpstr>NH3</vt:lpstr>
      <vt:lpstr>Template changes log</vt:lpstr>
      <vt:lpstr>'Air (CEMS)'!Print_Area</vt:lpstr>
      <vt:lpstr>'Air (periodic)'!Print_Area</vt:lpstr>
      <vt:lpstr>'CO 0.5 hourly'!Print_Area</vt:lpstr>
      <vt:lpstr>'CO 95% 10 min'!Print_Area</vt:lpstr>
      <vt:lpstr>'CO2 N2O'!Print_Area</vt:lpstr>
      <vt:lpstr>Contents!Print_Area</vt:lpstr>
      <vt:lpstr>'Cover Page'!Print_Area</vt:lpstr>
      <vt:lpstr>'Energy Form 1'!Print_Area</vt:lpstr>
      <vt:lpstr>'Facility Info'!Print_Area</vt:lpstr>
      <vt:lpstr>HCl!Print_Area</vt:lpstr>
      <vt:lpstr>Improvements!Print_Area</vt:lpstr>
      <vt:lpstr>'NH3'!Print_Area</vt:lpstr>
      <vt:lpstr>NOx!Print_Area</vt:lpstr>
      <vt:lpstr>'Operational Data'!Print_Area</vt:lpstr>
      <vt:lpstr>'Operational Summary'!Print_Area</vt:lpstr>
      <vt:lpstr>Particulates!Print_Area</vt:lpstr>
      <vt:lpstr>'Perf. Form 1'!Print_Area</vt:lpstr>
      <vt:lpstr>'Permit Compliance'!Print_Area</vt:lpstr>
      <vt:lpstr>'Public Liasion'!Print_Area</vt:lpstr>
      <vt:lpstr>'Residue Quality '!Print_Area</vt:lpstr>
      <vt:lpstr>'SO2'!Print_Area</vt:lpstr>
      <vt:lpstr>TOC!Print_Area</vt:lpstr>
      <vt:lpstr>Water!Print_Area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Jonas</dc:creator>
  <cp:keywords/>
  <dc:description/>
  <cp:lastModifiedBy>Lee Leonards</cp:lastModifiedBy>
  <cp:revision/>
  <dcterms:created xsi:type="dcterms:W3CDTF">2019-04-02T06:44:55Z</dcterms:created>
  <dcterms:modified xsi:type="dcterms:W3CDTF">2025-01-30T14:18:55Z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0x010100A5BF1C78D9F64B679A5EBDE1C6598EBC01002D7C47F8D1FA7C4FAC096C5BA9D41879</vt:lpwstr>
  </property>
  <property fmtid="{D5CDD505-2E9C-101B-9397-08002B2CF9AE}" pid="3" name="MediaServiceImageTags">
    <vt:lpwstr/>
  </property>
  <property fmtid="{D5CDD505-2E9C-101B-9397-08002B2CF9AE}" pid="4" name="Distribution">
    <vt:i4>9</vt:i4>
  </property>
  <property fmtid="{D5CDD505-2E9C-101B-9397-08002B2CF9AE}" pid="5" name="HOCopyrightLevel">
    <vt:i4>7</vt:i4>
  </property>
  <property fmtid="{D5CDD505-2E9C-101B-9397-08002B2CF9AE}" pid="6" name="HOGovernmentSecurityClassification">
    <vt:i4>6</vt:i4>
  </property>
  <property fmtid="{D5CDD505-2E9C-101B-9397-08002B2CF9AE}" pid="7" name="HOSiteType">
    <vt:i4>10</vt:i4>
  </property>
  <property fmtid="{D5CDD505-2E9C-101B-9397-08002B2CF9AE}" pid="8" name="OrganisationalUnit">
    <vt:i4>8</vt:i4>
  </property>
</Properties>
</file>