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xml" ContentType="application/vnd.openxmlformats-officedocument.spreadsheetml.sheetMetadata+xml"/>
  <Override PartName="/xl/calcChain.xml" ContentType="application/vnd.openxmlformats-officedocument.spreadsheetml.calcChain+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codeName="ThisWorkbook" defaultThemeVersion="166925"/>
  <xr:revisionPtr revIDLastSave="1" documentId="8_{0D5C93FA-F003-4D29-A161-EFE61B60F7BC}" xr6:coauthVersionLast="47" xr6:coauthVersionMax="47" xr10:uidLastSave="{6414699D-B38F-4A95-8945-9EB65876B0EC}"/>
  <bookViews>
    <workbookView xWindow="28680" yWindow="-120" windowWidth="29040" windowHeight="15720" xr2:uid="{00000000-000D-0000-FFFF-FFFF00000000}"/>
  </bookViews>
  <sheets>
    <sheet name="Return information" sheetId="1" r:id="rId1"/>
    <sheet name="Pollutant emissions" sheetId="2" r:id="rId2"/>
    <sheet name="Waste transfers" sheetId="4" r:id="rId3"/>
    <sheet name="Carbon dioxide" sheetId="8" r:id="rId4"/>
    <sheet name="Codes" sheetId="6" state="hidden" r:id="rId5"/>
    <sheet name="Nil returns" sheetId="10" state="hidden" r:id="rId6"/>
    <sheet name="New sites" sheetId="11" state="hidden" r:id="rId7"/>
    <sheet name="_56F9DC9755BA473782653E2940F9" sheetId="7" state="veryHidden" r:id="rId8"/>
  </sheets>
  <definedNames>
    <definedName name="_xlnm._FilterDatabase" localSheetId="4" hidden="1">Codes!$O$1:$Q$258</definedName>
    <definedName name="_xlnm._FilterDatabase" localSheetId="1" hidden="1">'Pollutant emissions'!$A$2:$P$62</definedName>
    <definedName name="FromArray_1">_xlfn.ANCHORARRAY('Pollutant emissions'!$L$5)</definedName>
    <definedName name="List">OFFSET('Pollutant emissions'!$A$5:$B$127, 0, 0, COUNTA('Pollutant emissions'!$A$5:$A$127))</definedName>
    <definedName name="polls">_xlfn.ANCHORARRAY(Codes!$L$1)</definedName>
    <definedName name="PvActs">Codes!$U$1:$X$58</definedName>
    <definedName name="PvUnits">Codes!$AA$1:$AB$11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 i="2" l="1" a="1"/>
  <c r="N6" i="2"/>
  <c r="N7" i="2" a="1"/>
  <c r="N7" i="2"/>
  <c r="N8" i="2" a="1"/>
  <c r="N8" i="2" s="1"/>
  <c r="N9" i="2" a="1"/>
  <c r="N9" i="2"/>
  <c r="N10" i="2" a="1"/>
  <c r="N10" i="2"/>
  <c r="N11" i="2" a="1"/>
  <c r="N11" i="2"/>
  <c r="N12" i="2" a="1"/>
  <c r="N12" i="2" s="1"/>
  <c r="N13" i="2" a="1"/>
  <c r="N13" i="2"/>
  <c r="N14" i="2" a="1"/>
  <c r="N14" i="2"/>
  <c r="N15" i="2" a="1"/>
  <c r="N15" i="2"/>
  <c r="N16" i="2" a="1"/>
  <c r="N16" i="2" s="1"/>
  <c r="N17" i="2" a="1"/>
  <c r="N17" i="2"/>
  <c r="N18" i="2" a="1"/>
  <c r="N18" i="2"/>
  <c r="N19" i="2" a="1"/>
  <c r="N19" i="2"/>
  <c r="N20" i="2" a="1"/>
  <c r="N20" i="2" s="1"/>
  <c r="N21" i="2" a="1"/>
  <c r="N21" i="2"/>
  <c r="N22" i="2" a="1"/>
  <c r="N22" i="2"/>
  <c r="N23" i="2" a="1"/>
  <c r="N23" i="2"/>
  <c r="N24" i="2" a="1"/>
  <c r="N24" i="2" s="1"/>
  <c r="N25" i="2" a="1"/>
  <c r="N25" i="2"/>
  <c r="N26" i="2" a="1"/>
  <c r="N26" i="2" s="1"/>
  <c r="N27" i="2" a="1"/>
  <c r="N27" i="2"/>
  <c r="N28" i="2" a="1"/>
  <c r="N28" i="2" s="1"/>
  <c r="N29" i="2" a="1"/>
  <c r="N29" i="2"/>
  <c r="N30" i="2" a="1"/>
  <c r="N30" i="2" s="1"/>
  <c r="N31" i="2" a="1"/>
  <c r="N31" i="2"/>
  <c r="N32" i="2" a="1"/>
  <c r="N32" i="2" s="1"/>
  <c r="N33" i="2" a="1"/>
  <c r="N33" i="2"/>
  <c r="N34" i="2" a="1"/>
  <c r="N34" i="2" s="1"/>
  <c r="N35" i="2" a="1"/>
  <c r="N35" i="2"/>
  <c r="N36" i="2" a="1"/>
  <c r="N36" i="2" s="1"/>
  <c r="N37" i="2" a="1"/>
  <c r="N37" i="2"/>
  <c r="N38" i="2" a="1"/>
  <c r="N38" i="2" s="1"/>
  <c r="N39" i="2" a="1"/>
  <c r="N39" i="2"/>
  <c r="N40" i="2" a="1"/>
  <c r="N40" i="2" s="1"/>
  <c r="N41" i="2" a="1"/>
  <c r="N41" i="2"/>
  <c r="N42" i="2" a="1"/>
  <c r="N42" i="2" s="1"/>
  <c r="N43" i="2" a="1"/>
  <c r="N43" i="2"/>
  <c r="N44" i="2" a="1"/>
  <c r="N44" i="2" s="1"/>
  <c r="N45" i="2" a="1"/>
  <c r="N45" i="2"/>
  <c r="N46" i="2" a="1"/>
  <c r="N46" i="2" s="1"/>
  <c r="N47" i="2" a="1"/>
  <c r="N47" i="2"/>
  <c r="N48" i="2" a="1"/>
  <c r="N48" i="2" s="1"/>
  <c r="N49" i="2" a="1"/>
  <c r="N49" i="2"/>
  <c r="N50" i="2" a="1"/>
  <c r="N50" i="2" s="1"/>
  <c r="N51" i="2" a="1"/>
  <c r="N51" i="2"/>
  <c r="N52" i="2" a="1"/>
  <c r="N52" i="2" s="1"/>
  <c r="N53" i="2" a="1"/>
  <c r="N53" i="2"/>
  <c r="N54" i="2" a="1"/>
  <c r="N54" i="2" s="1"/>
  <c r="N55" i="2" a="1"/>
  <c r="N55" i="2"/>
  <c r="N56" i="2" a="1"/>
  <c r="N56" i="2" s="1"/>
  <c r="N57" i="2" a="1"/>
  <c r="N57" i="2"/>
  <c r="N58" i="2" a="1"/>
  <c r="N58" i="2" s="1"/>
  <c r="N59" i="2" a="1"/>
  <c r="N59" i="2"/>
  <c r="N60" i="2" a="1"/>
  <c r="N60" i="2" s="1"/>
  <c r="N61" i="2" a="1"/>
  <c r="N61" i="2"/>
  <c r="N62" i="2" a="1"/>
  <c r="N62" i="2" s="1"/>
  <c r="N63" i="2" a="1"/>
  <c r="N63" i="2"/>
  <c r="N64" i="2" a="1"/>
  <c r="N64" i="2" s="1"/>
  <c r="N65" i="2" a="1"/>
  <c r="N65" i="2"/>
  <c r="N66" i="2" a="1"/>
  <c r="N66" i="2" s="1"/>
  <c r="N67" i="2" a="1"/>
  <c r="N67" i="2"/>
  <c r="N68" i="2" a="1"/>
  <c r="N68" i="2" s="1"/>
  <c r="N69" i="2" a="1"/>
  <c r="N69" i="2"/>
  <c r="N70" i="2" a="1"/>
  <c r="N70" i="2" s="1"/>
  <c r="N71" i="2" a="1"/>
  <c r="N71" i="2" s="1"/>
  <c r="N72" i="2" a="1"/>
  <c r="N72" i="2" s="1"/>
  <c r="N73" i="2" a="1"/>
  <c r="N73" i="2"/>
  <c r="N74" i="2" a="1"/>
  <c r="N74" i="2" s="1"/>
  <c r="N75" i="2" a="1"/>
  <c r="N75" i="2" s="1"/>
  <c r="N76" i="2" a="1"/>
  <c r="N76" i="2" s="1"/>
  <c r="N77" i="2" a="1"/>
  <c r="N77" i="2"/>
  <c r="N78" i="2" a="1"/>
  <c r="N78" i="2" s="1"/>
  <c r="N79" i="2" a="1"/>
  <c r="N79" i="2" s="1"/>
  <c r="N80" i="2" a="1"/>
  <c r="N80" i="2" s="1"/>
  <c r="N81" i="2" a="1"/>
  <c r="N81" i="2"/>
  <c r="N82" i="2" a="1"/>
  <c r="N82" i="2" s="1"/>
  <c r="N83" i="2" a="1"/>
  <c r="N83" i="2" s="1"/>
  <c r="N84" i="2" a="1"/>
  <c r="N84" i="2" s="1"/>
  <c r="N85" i="2" a="1"/>
  <c r="N85" i="2"/>
  <c r="N86" i="2" a="1"/>
  <c r="N86" i="2" s="1"/>
  <c r="N87" i="2" a="1"/>
  <c r="N87" i="2" s="1"/>
  <c r="N88" i="2" a="1"/>
  <c r="N88" i="2" s="1"/>
  <c r="N89" i="2" a="1"/>
  <c r="N89" i="2"/>
  <c r="N90" i="2" a="1"/>
  <c r="N90" i="2" s="1"/>
  <c r="N91" i="2" a="1"/>
  <c r="N91" i="2" s="1"/>
  <c r="N92" i="2" a="1"/>
  <c r="N92" i="2" s="1"/>
  <c r="N93" i="2" a="1"/>
  <c r="N93" i="2"/>
  <c r="N94" i="2" a="1"/>
  <c r="N94" i="2" s="1"/>
  <c r="N95" i="2" a="1"/>
  <c r="N95" i="2" s="1"/>
  <c r="N96" i="2" a="1"/>
  <c r="N96" i="2" s="1"/>
  <c r="N97" i="2" a="1"/>
  <c r="N97" i="2"/>
  <c r="N98" i="2" a="1"/>
  <c r="N98" i="2" s="1"/>
  <c r="N99" i="2" a="1"/>
  <c r="N99" i="2" s="1"/>
  <c r="N100" i="2" a="1"/>
  <c r="N100" i="2" s="1"/>
  <c r="N101" i="2" a="1"/>
  <c r="N101" i="2"/>
  <c r="N102" i="2" a="1"/>
  <c r="N102" i="2" s="1"/>
  <c r="N103" i="2" a="1"/>
  <c r="N103" i="2" s="1"/>
  <c r="N104" i="2" a="1"/>
  <c r="N104" i="2" s="1"/>
  <c r="N105" i="2" a="1"/>
  <c r="N105" i="2"/>
  <c r="N106" i="2" a="1"/>
  <c r="N106" i="2" s="1"/>
  <c r="N107" i="2" a="1"/>
  <c r="N107" i="2" s="1"/>
  <c r="N108" i="2" a="1"/>
  <c r="N108" i="2" s="1"/>
  <c r="N109" i="2" a="1"/>
  <c r="N109" i="2"/>
  <c r="N110" i="2" a="1"/>
  <c r="N110" i="2" s="1"/>
  <c r="N111" i="2" a="1"/>
  <c r="N111" i="2" s="1"/>
  <c r="N112" i="2" a="1"/>
  <c r="N112" i="2" s="1"/>
  <c r="N113" i="2" a="1"/>
  <c r="N113" i="2"/>
  <c r="N114" i="2" a="1"/>
  <c r="N114" i="2" s="1"/>
  <c r="N115" i="2" a="1"/>
  <c r="N115" i="2" s="1"/>
  <c r="N116" i="2" a="1"/>
  <c r="N116" i="2" s="1"/>
  <c r="N117" i="2" a="1"/>
  <c r="N117" i="2"/>
  <c r="N118" i="2" a="1"/>
  <c r="N118" i="2" s="1"/>
  <c r="N119" i="2" a="1"/>
  <c r="N119" i="2" s="1"/>
  <c r="N120" i="2" a="1"/>
  <c r="N120" i="2" s="1"/>
  <c r="N121" i="2" a="1"/>
  <c r="N121" i="2"/>
  <c r="N122" i="2" a="1"/>
  <c r="N122" i="2" s="1"/>
  <c r="N123" i="2" a="1"/>
  <c r="N123" i="2" s="1"/>
  <c r="N124" i="2" a="1"/>
  <c r="N124" i="2" s="1"/>
  <c r="N125" i="2" a="1"/>
  <c r="N125" i="2"/>
  <c r="N126" i="2" a="1"/>
  <c r="N126" i="2" s="1"/>
  <c r="N127" i="2" a="1"/>
  <c r="N127" i="2" s="1"/>
  <c r="N128" i="2" a="1"/>
  <c r="N128" i="2" s="1"/>
  <c r="N129" i="2" a="1"/>
  <c r="N129" i="2"/>
  <c r="N130" i="2" a="1"/>
  <c r="N130" i="2" s="1"/>
  <c r="N131" i="2" a="1"/>
  <c r="N131" i="2" s="1"/>
  <c r="N132" i="2" a="1"/>
  <c r="N132" i="2" s="1"/>
  <c r="N133" i="2" a="1"/>
  <c r="N133" i="2"/>
  <c r="N134" i="2" a="1"/>
  <c r="N134" i="2" s="1"/>
  <c r="N135" i="2" a="1"/>
  <c r="N135" i="2" s="1"/>
  <c r="N136" i="2" a="1"/>
  <c r="N136" i="2" s="1"/>
  <c r="N137" i="2" a="1"/>
  <c r="N137" i="2"/>
  <c r="N138" i="2" a="1"/>
  <c r="N138" i="2" s="1"/>
  <c r="N139" i="2" a="1"/>
  <c r="N139" i="2" s="1"/>
  <c r="N140" i="2" a="1"/>
  <c r="N140" i="2" s="1"/>
  <c r="N141" i="2" a="1"/>
  <c r="N141" i="2"/>
  <c r="N142" i="2" a="1"/>
  <c r="N142" i="2" s="1"/>
  <c r="N143" i="2" a="1"/>
  <c r="N143" i="2" s="1"/>
  <c r="N144" i="2" a="1"/>
  <c r="N144" i="2" s="1"/>
  <c r="N145" i="2" a="1"/>
  <c r="N145" i="2"/>
  <c r="N146" i="2" a="1"/>
  <c r="N146" i="2" s="1"/>
  <c r="N147" i="2" a="1"/>
  <c r="N147" i="2" s="1"/>
  <c r="N148" i="2" a="1"/>
  <c r="N148" i="2" s="1"/>
  <c r="N149" i="2" a="1"/>
  <c r="N149" i="2"/>
  <c r="N150" i="2" a="1"/>
  <c r="N150" i="2" s="1"/>
  <c r="N151" i="2" a="1"/>
  <c r="N151" i="2" s="1"/>
  <c r="N152" i="2" a="1"/>
  <c r="N152" i="2" s="1"/>
  <c r="N153" i="2" a="1"/>
  <c r="N153" i="2"/>
  <c r="N154" i="2" a="1"/>
  <c r="N154" i="2" s="1"/>
  <c r="N155" i="2" a="1"/>
  <c r="N155" i="2" s="1"/>
  <c r="N156" i="2" a="1"/>
  <c r="N156" i="2" s="1"/>
  <c r="N157" i="2" a="1"/>
  <c r="N157" i="2"/>
  <c r="N158" i="2" a="1"/>
  <c r="N158" i="2" s="1"/>
  <c r="N159" i="2" a="1"/>
  <c r="N159" i="2" s="1"/>
  <c r="N160" i="2" a="1"/>
  <c r="N160" i="2" s="1"/>
  <c r="N161" i="2" a="1"/>
  <c r="N161" i="2"/>
  <c r="N162" i="2" a="1"/>
  <c r="N162" i="2" s="1"/>
  <c r="N163" i="2" a="1"/>
  <c r="N163" i="2" s="1"/>
  <c r="N164" i="2" a="1"/>
  <c r="N164" i="2" s="1"/>
  <c r="N165" i="2" a="1"/>
  <c r="N165" i="2"/>
  <c r="N166" i="2" a="1"/>
  <c r="N166" i="2" s="1"/>
  <c r="N167" i="2" a="1"/>
  <c r="N167" i="2" s="1"/>
  <c r="N168" i="2" a="1"/>
  <c r="N168" i="2" s="1"/>
  <c r="N169" i="2" a="1"/>
  <c r="N169" i="2"/>
  <c r="N170" i="2" a="1"/>
  <c r="N170" i="2" s="1"/>
  <c r="N171" i="2" a="1"/>
  <c r="N171" i="2" s="1"/>
  <c r="N172" i="2" a="1"/>
  <c r="N172" i="2" s="1"/>
  <c r="N173" i="2" a="1"/>
  <c r="N173" i="2"/>
  <c r="N174" i="2" a="1"/>
  <c r="N174" i="2" s="1"/>
  <c r="N175" i="2" a="1"/>
  <c r="N175" i="2" s="1"/>
  <c r="N176" i="2" a="1"/>
  <c r="N176" i="2" s="1"/>
  <c r="N177" i="2" a="1"/>
  <c r="N177" i="2"/>
  <c r="N178" i="2" a="1"/>
  <c r="N178" i="2" s="1"/>
  <c r="N179" i="2" a="1"/>
  <c r="N179" i="2" s="1"/>
  <c r="N180" i="2" a="1"/>
  <c r="N180" i="2" s="1"/>
  <c r="N181" i="2" a="1"/>
  <c r="N181" i="2"/>
  <c r="N182" i="2" a="1"/>
  <c r="N182" i="2" s="1"/>
  <c r="N183" i="2" a="1"/>
  <c r="N183" i="2" s="1"/>
  <c r="N184" i="2" a="1"/>
  <c r="N184" i="2" s="1"/>
  <c r="N185" i="2" a="1"/>
  <c r="N185" i="2"/>
  <c r="N186" i="2" a="1"/>
  <c r="N186" i="2" s="1"/>
  <c r="N187" i="2" a="1"/>
  <c r="N187" i="2" s="1"/>
  <c r="N188" i="2" a="1"/>
  <c r="N188" i="2" s="1"/>
  <c r="N189" i="2" a="1"/>
  <c r="N189" i="2"/>
  <c r="N190" i="2" a="1"/>
  <c r="N190" i="2" s="1"/>
  <c r="N191" i="2" a="1"/>
  <c r="N191" i="2" s="1"/>
  <c r="N192" i="2" a="1"/>
  <c r="N192" i="2" s="1"/>
  <c r="N193" i="2" a="1"/>
  <c r="N193" i="2"/>
  <c r="N194" i="2" a="1"/>
  <c r="N194" i="2" s="1"/>
  <c r="N195" i="2" a="1"/>
  <c r="N195" i="2" s="1"/>
  <c r="N196" i="2" a="1"/>
  <c r="N196" i="2" s="1"/>
  <c r="N197" i="2" a="1"/>
  <c r="N197" i="2"/>
  <c r="N198" i="2" a="1"/>
  <c r="N198" i="2" s="1"/>
  <c r="M13" i="2" a="1"/>
  <c r="M13" i="2" s="1"/>
  <c r="Q13" i="2" s="1" a="1"/>
  <c r="Q13" i="2" s="1"/>
  <c r="M14" i="2" a="1"/>
  <c r="M14" i="2" s="1"/>
  <c r="M15" i="2" a="1"/>
  <c r="M15" i="2" s="1"/>
  <c r="M16" i="2" a="1"/>
  <c r="M16" i="2" s="1"/>
  <c r="Q16" i="2" s="1" a="1"/>
  <c r="Q16" i="2" s="1"/>
  <c r="M17" i="2" a="1"/>
  <c r="M17" i="2" s="1"/>
  <c r="Q17" i="2" s="1" a="1"/>
  <c r="Q17" i="2" s="1"/>
  <c r="M18" i="2" a="1"/>
  <c r="M18" i="2" s="1"/>
  <c r="Q18" i="2" s="1" a="1"/>
  <c r="Q18" i="2" s="1"/>
  <c r="M19" i="2" a="1"/>
  <c r="M19" i="2" s="1"/>
  <c r="Q19" i="2" s="1" a="1"/>
  <c r="Q19" i="2" s="1"/>
  <c r="M20" i="2" a="1"/>
  <c r="M20" i="2"/>
  <c r="M21" i="2" a="1"/>
  <c r="M21" i="2" s="1"/>
  <c r="Q21" i="2" s="1" a="1"/>
  <c r="Q21" i="2" s="1"/>
  <c r="M22" i="2" a="1"/>
  <c r="M22" i="2" s="1"/>
  <c r="Q22" i="2" s="1" a="1"/>
  <c r="Q22" i="2" s="1"/>
  <c r="M23" i="2" a="1"/>
  <c r="M23" i="2" s="1"/>
  <c r="Q23" i="2" s="1" a="1"/>
  <c r="Q23" i="2" s="1"/>
  <c r="M24" i="2" a="1"/>
  <c r="M24" i="2" s="1"/>
  <c r="M25" i="2" a="1"/>
  <c r="M25" i="2" s="1"/>
  <c r="M26" i="2" a="1"/>
  <c r="M26" i="2" s="1"/>
  <c r="Q26" i="2" s="1" a="1"/>
  <c r="Q26" i="2" s="1"/>
  <c r="M27" i="2" a="1"/>
  <c r="M27" i="2" s="1"/>
  <c r="Q27" i="2" s="1" a="1"/>
  <c r="Q27" i="2" s="1"/>
  <c r="M28" i="2" a="1"/>
  <c r="M28" i="2" s="1"/>
  <c r="M29" i="2" a="1"/>
  <c r="M29" i="2" s="1"/>
  <c r="M30" i="2" a="1"/>
  <c r="M30" i="2" s="1"/>
  <c r="M31" i="2" a="1"/>
  <c r="M31" i="2" s="1"/>
  <c r="M32" i="2" a="1"/>
  <c r="M32" i="2"/>
  <c r="M33" i="2" a="1"/>
  <c r="M33" i="2" s="1"/>
  <c r="M34" i="2" a="1"/>
  <c r="M34" i="2" s="1"/>
  <c r="M35" i="2" a="1"/>
  <c r="M35" i="2" s="1"/>
  <c r="M36" i="2" a="1"/>
  <c r="M36" i="2"/>
  <c r="M37" i="2" a="1"/>
  <c r="M37" i="2" s="1"/>
  <c r="M38" i="2" a="1"/>
  <c r="M38" i="2" s="1"/>
  <c r="M39" i="2" a="1"/>
  <c r="M39" i="2" s="1"/>
  <c r="M40" i="2" a="1"/>
  <c r="M40" i="2"/>
  <c r="M41" i="2" a="1"/>
  <c r="M41" i="2" s="1"/>
  <c r="M42" i="2" a="1"/>
  <c r="M42" i="2" s="1"/>
  <c r="M43" i="2" a="1"/>
  <c r="M43" i="2" s="1"/>
  <c r="M44" i="2" a="1"/>
  <c r="M44" i="2"/>
  <c r="M45" i="2" a="1"/>
  <c r="M45" i="2" s="1"/>
  <c r="M46" i="2" a="1"/>
  <c r="M46" i="2" s="1"/>
  <c r="M47" i="2" a="1"/>
  <c r="M47" i="2" s="1"/>
  <c r="M48" i="2" a="1"/>
  <c r="M48" i="2"/>
  <c r="M49" i="2" a="1"/>
  <c r="M49" i="2" s="1"/>
  <c r="M50" i="2" a="1"/>
  <c r="M50" i="2" s="1"/>
  <c r="M51" i="2" a="1"/>
  <c r="M51" i="2" s="1"/>
  <c r="M52" i="2" a="1"/>
  <c r="M52" i="2"/>
  <c r="M53" i="2" a="1"/>
  <c r="M53" i="2" s="1"/>
  <c r="M54" i="2" a="1"/>
  <c r="M54" i="2" s="1"/>
  <c r="M55" i="2" a="1"/>
  <c r="M55" i="2" s="1"/>
  <c r="M56" i="2" a="1"/>
  <c r="M56" i="2"/>
  <c r="M57" i="2" a="1"/>
  <c r="M57" i="2" s="1"/>
  <c r="M58" i="2" a="1"/>
  <c r="M58" i="2" s="1"/>
  <c r="M59" i="2" a="1"/>
  <c r="M59" i="2" s="1"/>
  <c r="M60" i="2" a="1"/>
  <c r="M60" i="2"/>
  <c r="M61" i="2" a="1"/>
  <c r="M61" i="2" s="1"/>
  <c r="M62" i="2" a="1"/>
  <c r="M62" i="2" s="1"/>
  <c r="M63" i="2" a="1"/>
  <c r="M63" i="2" s="1"/>
  <c r="M64" i="2" a="1"/>
  <c r="M64" i="2"/>
  <c r="M65" i="2" a="1"/>
  <c r="M65" i="2" s="1"/>
  <c r="M66" i="2" a="1"/>
  <c r="M66" i="2" s="1"/>
  <c r="M67" i="2" a="1"/>
  <c r="M67" i="2" s="1"/>
  <c r="M68" i="2" a="1"/>
  <c r="M68" i="2"/>
  <c r="M69" i="2" a="1"/>
  <c r="M69" i="2" s="1"/>
  <c r="M70" i="2" a="1"/>
  <c r="M70" i="2" s="1"/>
  <c r="M71" i="2" a="1"/>
  <c r="M71" i="2" s="1"/>
  <c r="M72" i="2" a="1"/>
  <c r="M72" i="2"/>
  <c r="M73" i="2" a="1"/>
  <c r="M73" i="2" s="1"/>
  <c r="M74" i="2" a="1"/>
  <c r="M74" i="2" s="1"/>
  <c r="M75" i="2" a="1"/>
  <c r="M75" i="2" s="1"/>
  <c r="M76" i="2" a="1"/>
  <c r="M76" i="2"/>
  <c r="M77" i="2" a="1"/>
  <c r="M77" i="2" s="1"/>
  <c r="M78" i="2" a="1"/>
  <c r="M78" i="2" s="1"/>
  <c r="M79" i="2" a="1"/>
  <c r="M79" i="2" s="1"/>
  <c r="M80" i="2" a="1"/>
  <c r="M80" i="2"/>
  <c r="M81" i="2" a="1"/>
  <c r="M81" i="2" s="1"/>
  <c r="M82" i="2" a="1"/>
  <c r="M82" i="2" s="1"/>
  <c r="M83" i="2" a="1"/>
  <c r="M83" i="2" s="1"/>
  <c r="M84" i="2" a="1"/>
  <c r="M84" i="2"/>
  <c r="M85" i="2" a="1"/>
  <c r="M85" i="2" s="1"/>
  <c r="M86" i="2" a="1"/>
  <c r="M86" i="2" s="1"/>
  <c r="M87" i="2" a="1"/>
  <c r="M87" i="2" s="1"/>
  <c r="M88" i="2" a="1"/>
  <c r="M88" i="2"/>
  <c r="M89" i="2" a="1"/>
  <c r="M89" i="2" s="1"/>
  <c r="M90" i="2" a="1"/>
  <c r="M90" i="2" s="1"/>
  <c r="M91" i="2" a="1"/>
  <c r="M91" i="2" s="1"/>
  <c r="M92" i="2" a="1"/>
  <c r="M92" i="2"/>
  <c r="M93" i="2" a="1"/>
  <c r="M93" i="2" s="1"/>
  <c r="M94" i="2" a="1"/>
  <c r="M94" i="2" s="1"/>
  <c r="M95" i="2" a="1"/>
  <c r="M95" i="2" s="1"/>
  <c r="M96" i="2" a="1"/>
  <c r="M96" i="2"/>
  <c r="M97" i="2" a="1"/>
  <c r="M97" i="2" s="1"/>
  <c r="M98" i="2" a="1"/>
  <c r="M98" i="2" s="1"/>
  <c r="M99" i="2" a="1"/>
  <c r="M99" i="2" s="1"/>
  <c r="M100" i="2" a="1"/>
  <c r="M100" i="2"/>
  <c r="M101" i="2" a="1"/>
  <c r="M101" i="2" s="1"/>
  <c r="M102" i="2" a="1"/>
  <c r="M102" i="2" s="1"/>
  <c r="M103" i="2" a="1"/>
  <c r="M103" i="2" s="1"/>
  <c r="M104" i="2" a="1"/>
  <c r="M104" i="2"/>
  <c r="M105" i="2" a="1"/>
  <c r="M105" i="2" s="1"/>
  <c r="M106" i="2" a="1"/>
  <c r="M106" i="2" s="1"/>
  <c r="M107" i="2" a="1"/>
  <c r="M107" i="2" s="1"/>
  <c r="M108" i="2" a="1"/>
  <c r="M108" i="2"/>
  <c r="M109" i="2" a="1"/>
  <c r="M109" i="2" s="1"/>
  <c r="M110" i="2" a="1"/>
  <c r="M110" i="2" s="1"/>
  <c r="M111" i="2" a="1"/>
  <c r="M111" i="2" s="1"/>
  <c r="M112" i="2" a="1"/>
  <c r="M112" i="2"/>
  <c r="M113" i="2" a="1"/>
  <c r="M113" i="2" s="1"/>
  <c r="M114" i="2" a="1"/>
  <c r="M114" i="2" s="1"/>
  <c r="M115" i="2" a="1"/>
  <c r="M115" i="2" s="1"/>
  <c r="M116" i="2" a="1"/>
  <c r="M116" i="2"/>
  <c r="M117" i="2" a="1"/>
  <c r="M117" i="2" s="1"/>
  <c r="M118" i="2" a="1"/>
  <c r="M118" i="2" s="1"/>
  <c r="M119" i="2" a="1"/>
  <c r="M119" i="2" s="1"/>
  <c r="M120" i="2" a="1"/>
  <c r="M120" i="2"/>
  <c r="M121" i="2" a="1"/>
  <c r="M121" i="2" s="1"/>
  <c r="M122" i="2" a="1"/>
  <c r="M122" i="2" s="1"/>
  <c r="M123" i="2" a="1"/>
  <c r="M123" i="2" s="1"/>
  <c r="M124" i="2" a="1"/>
  <c r="M124" i="2"/>
  <c r="M125" i="2" a="1"/>
  <c r="M125" i="2" s="1"/>
  <c r="M126" i="2" a="1"/>
  <c r="M126" i="2" s="1"/>
  <c r="M127" i="2" a="1"/>
  <c r="M127" i="2" s="1"/>
  <c r="M128" i="2" a="1"/>
  <c r="M128" i="2"/>
  <c r="M129" i="2" a="1"/>
  <c r="M129" i="2" s="1"/>
  <c r="M130" i="2" a="1"/>
  <c r="M130" i="2" s="1"/>
  <c r="M131" i="2" a="1"/>
  <c r="M131" i="2" s="1"/>
  <c r="M132" i="2" a="1"/>
  <c r="M132" i="2"/>
  <c r="M133" i="2" a="1"/>
  <c r="M133" i="2" s="1"/>
  <c r="M134" i="2" a="1"/>
  <c r="M134" i="2" s="1"/>
  <c r="M135" i="2" a="1"/>
  <c r="M135" i="2" s="1"/>
  <c r="M136" i="2" a="1"/>
  <c r="M136" i="2"/>
  <c r="M137" i="2" a="1"/>
  <c r="M137" i="2" s="1"/>
  <c r="M138" i="2" a="1"/>
  <c r="M138" i="2" s="1"/>
  <c r="M139" i="2" a="1"/>
  <c r="M139" i="2" s="1"/>
  <c r="M140" i="2" a="1"/>
  <c r="M140" i="2"/>
  <c r="M141" i="2" a="1"/>
  <c r="M141" i="2" s="1"/>
  <c r="M142" i="2" a="1"/>
  <c r="M142" i="2" s="1"/>
  <c r="M143" i="2" a="1"/>
  <c r="M143" i="2" s="1"/>
  <c r="M144" i="2" a="1"/>
  <c r="M144" i="2"/>
  <c r="M145" i="2" a="1"/>
  <c r="M145" i="2" s="1"/>
  <c r="M146" i="2" a="1"/>
  <c r="M146" i="2" s="1"/>
  <c r="M147" i="2" a="1"/>
  <c r="M147" i="2" s="1"/>
  <c r="M148" i="2" a="1"/>
  <c r="M148" i="2"/>
  <c r="M149" i="2" a="1"/>
  <c r="M149" i="2" s="1"/>
  <c r="M150" i="2" a="1"/>
  <c r="M150" i="2" s="1"/>
  <c r="M151" i="2" a="1"/>
  <c r="M151" i="2" s="1"/>
  <c r="M152" i="2" a="1"/>
  <c r="M152" i="2"/>
  <c r="M153" i="2" a="1"/>
  <c r="M153" i="2" s="1"/>
  <c r="M154" i="2" a="1"/>
  <c r="M154" i="2" s="1"/>
  <c r="M155" i="2" a="1"/>
  <c r="M155" i="2" s="1"/>
  <c r="M156" i="2" a="1"/>
  <c r="M156" i="2"/>
  <c r="M157" i="2" a="1"/>
  <c r="M157" i="2" s="1"/>
  <c r="M158" i="2" a="1"/>
  <c r="M158" i="2" s="1"/>
  <c r="M159" i="2" a="1"/>
  <c r="M159" i="2" s="1"/>
  <c r="M160" i="2" a="1"/>
  <c r="M160" i="2"/>
  <c r="M161" i="2" a="1"/>
  <c r="M161" i="2" s="1"/>
  <c r="M162" i="2" a="1"/>
  <c r="M162" i="2" s="1"/>
  <c r="M163" i="2" a="1"/>
  <c r="M163" i="2" s="1"/>
  <c r="M164" i="2" a="1"/>
  <c r="M164" i="2"/>
  <c r="M165" i="2" a="1"/>
  <c r="M165" i="2" s="1"/>
  <c r="M166" i="2" a="1"/>
  <c r="M166" i="2" s="1"/>
  <c r="M167" i="2" a="1"/>
  <c r="M167" i="2" s="1"/>
  <c r="M168" i="2" a="1"/>
  <c r="M168" i="2"/>
  <c r="M169" i="2" a="1"/>
  <c r="M169" i="2" s="1"/>
  <c r="M170" i="2" a="1"/>
  <c r="M170" i="2" s="1"/>
  <c r="M171" i="2" a="1"/>
  <c r="M171" i="2" s="1"/>
  <c r="M172" i="2" a="1"/>
  <c r="M172" i="2"/>
  <c r="M173" i="2" a="1"/>
  <c r="M173" i="2" s="1"/>
  <c r="M174" i="2" a="1"/>
  <c r="M174" i="2" s="1"/>
  <c r="M175" i="2" a="1"/>
  <c r="M175" i="2" s="1"/>
  <c r="M176" i="2" a="1"/>
  <c r="M176" i="2"/>
  <c r="M177" i="2" a="1"/>
  <c r="M177" i="2" s="1"/>
  <c r="M178" i="2" a="1"/>
  <c r="M178" i="2" s="1"/>
  <c r="M179" i="2" a="1"/>
  <c r="M179" i="2" s="1"/>
  <c r="M180" i="2" a="1"/>
  <c r="M180" i="2"/>
  <c r="M181" i="2" a="1"/>
  <c r="M181" i="2" s="1"/>
  <c r="M182" i="2" a="1"/>
  <c r="M182" i="2" s="1"/>
  <c r="M183" i="2" a="1"/>
  <c r="M183" i="2" s="1"/>
  <c r="M184" i="2" a="1"/>
  <c r="M184" i="2"/>
  <c r="M185" i="2" a="1"/>
  <c r="M185" i="2" s="1"/>
  <c r="M186" i="2" a="1"/>
  <c r="M186" i="2" s="1"/>
  <c r="M187" i="2" a="1"/>
  <c r="M187" i="2" s="1"/>
  <c r="M188" i="2" a="1"/>
  <c r="M188" i="2"/>
  <c r="M189" i="2" a="1"/>
  <c r="M189" i="2" s="1"/>
  <c r="M190" i="2" a="1"/>
  <c r="M190" i="2" s="1"/>
  <c r="M191" i="2" a="1"/>
  <c r="M191" i="2" s="1"/>
  <c r="M192" i="2" a="1"/>
  <c r="M192" i="2"/>
  <c r="M193" i="2" a="1"/>
  <c r="M193" i="2" s="1"/>
  <c r="M194" i="2" a="1"/>
  <c r="M194" i="2" s="1"/>
  <c r="M195" i="2" a="1"/>
  <c r="M195" i="2" s="1"/>
  <c r="M196" i="2" a="1"/>
  <c r="M196" i="2"/>
  <c r="M197" i="2" a="1"/>
  <c r="M197" i="2" s="1"/>
  <c r="M198" i="2" a="1"/>
  <c r="M198" i="2" s="1"/>
  <c r="M5" i="2" a="1"/>
  <c r="M5" i="2" s="1"/>
  <c r="Q5" i="2" s="1" a="1"/>
  <c r="Q5" i="2" s="1"/>
  <c r="M6" i="2" a="1"/>
  <c r="M6" i="2" s="1"/>
  <c r="M7" i="2" a="1"/>
  <c r="M7" i="2" s="1"/>
  <c r="Q7" i="2" s="1" a="1"/>
  <c r="Q7" i="2" s="1"/>
  <c r="M8" i="2" a="1"/>
  <c r="M8" i="2" s="1"/>
  <c r="Q8" i="2" s="1" a="1"/>
  <c r="Q8" i="2" s="1"/>
  <c r="M9" i="2" a="1"/>
  <c r="M9" i="2" s="1"/>
  <c r="Q9" i="2" s="1" a="1"/>
  <c r="Q9" i="2" s="1"/>
  <c r="M10" i="2" a="1"/>
  <c r="M10" i="2" s="1"/>
  <c r="Q10" i="2" s="1" a="1"/>
  <c r="Q10" i="2" s="1"/>
  <c r="M11" i="2" a="1"/>
  <c r="M11" i="2" s="1"/>
  <c r="Q11" i="2" a="1"/>
  <c r="Q11" i="2" s="1"/>
  <c r="Q14" i="2" a="1"/>
  <c r="Q14" i="2" s="1"/>
  <c r="Q15" i="2" a="1"/>
  <c r="Q15" i="2" s="1"/>
  <c r="Q20" i="2" a="1"/>
  <c r="Q20" i="2" s="1"/>
  <c r="Q25" i="2" a="1"/>
  <c r="Q25" i="2" s="1"/>
  <c r="Q28" i="2" a="1"/>
  <c r="Q28" i="2" s="1"/>
  <c r="Q29" i="2" a="1"/>
  <c r="Q29" i="2" s="1"/>
  <c r="Q30" i="2" a="1"/>
  <c r="Q30" i="2" s="1"/>
  <c r="Q31" i="2" a="1"/>
  <c r="Q31" i="2" s="1"/>
  <c r="Q32" i="2" a="1"/>
  <c r="Q32" i="2" s="1"/>
  <c r="Q33" i="2" a="1"/>
  <c r="Q33" i="2" s="1"/>
  <c r="Q34" i="2" a="1"/>
  <c r="Q34" i="2" s="1"/>
  <c r="Q35" i="2" a="1"/>
  <c r="Q35" i="2" s="1"/>
  <c r="Q36" i="2" a="1"/>
  <c r="Q36" i="2" s="1"/>
  <c r="Q37" i="2" a="1"/>
  <c r="Q37" i="2" s="1"/>
  <c r="Q38" i="2" a="1"/>
  <c r="Q38" i="2" s="1"/>
  <c r="Q39" i="2" a="1"/>
  <c r="Q39" i="2" s="1"/>
  <c r="Q40" i="2" a="1"/>
  <c r="Q40" i="2" s="1"/>
  <c r="Q41" i="2" a="1"/>
  <c r="Q41" i="2" s="1"/>
  <c r="Q42" i="2" a="1"/>
  <c r="Q42" i="2" s="1"/>
  <c r="Q43" i="2" a="1"/>
  <c r="Q43" i="2" s="1"/>
  <c r="Q44" i="2" a="1"/>
  <c r="Q44" i="2" s="1"/>
  <c r="Q45" i="2" a="1"/>
  <c r="Q45" i="2" s="1"/>
  <c r="Q46" i="2" a="1"/>
  <c r="Q46" i="2" s="1"/>
  <c r="Q47" i="2" a="1"/>
  <c r="Q47" i="2" s="1"/>
  <c r="Q48" i="2" a="1"/>
  <c r="Q48" i="2"/>
  <c r="Q49" i="2" a="1"/>
  <c r="Q49" i="2" s="1"/>
  <c r="Q50" i="2" a="1"/>
  <c r="Q50" i="2" s="1"/>
  <c r="Q51" i="2" a="1"/>
  <c r="Q51" i="2" s="1"/>
  <c r="Q52" i="2" a="1"/>
  <c r="Q52" i="2" s="1"/>
  <c r="Q53" i="2" a="1"/>
  <c r="Q53" i="2" s="1"/>
  <c r="Q54" i="2" a="1"/>
  <c r="Q54" i="2" s="1"/>
  <c r="Q55" i="2" a="1"/>
  <c r="Q55" i="2" s="1"/>
  <c r="Q56" i="2" a="1"/>
  <c r="Q56" i="2" s="1"/>
  <c r="Q57" i="2" a="1"/>
  <c r="Q57" i="2" s="1"/>
  <c r="Q58" i="2" a="1"/>
  <c r="Q58" i="2" s="1"/>
  <c r="Q59" i="2" a="1"/>
  <c r="Q59" i="2" s="1"/>
  <c r="Q60" i="2" a="1"/>
  <c r="Q60" i="2"/>
  <c r="Q61" i="2" a="1"/>
  <c r="Q61" i="2" s="1"/>
  <c r="Q62" i="2" a="1"/>
  <c r="Q62" i="2" s="1"/>
  <c r="Q63" i="2" a="1"/>
  <c r="Q63" i="2" s="1"/>
  <c r="Q64" i="2" a="1"/>
  <c r="Q64" i="2" s="1"/>
  <c r="Q65" i="2" a="1"/>
  <c r="Q65" i="2" s="1"/>
  <c r="Q66" i="2" a="1"/>
  <c r="Q66" i="2" s="1"/>
  <c r="Q67" i="2" a="1"/>
  <c r="Q67" i="2" s="1"/>
  <c r="Q68" i="2" a="1"/>
  <c r="Q68" i="2" s="1"/>
  <c r="Q69" i="2" a="1"/>
  <c r="Q69" i="2" s="1"/>
  <c r="Q70" i="2" a="1"/>
  <c r="Q70" i="2" s="1"/>
  <c r="Q71" i="2" a="1"/>
  <c r="Q71" i="2" s="1"/>
  <c r="Q72" i="2" a="1"/>
  <c r="Q72" i="2" s="1"/>
  <c r="Q73" i="2" a="1"/>
  <c r="Q73" i="2" s="1"/>
  <c r="Q74" i="2" a="1"/>
  <c r="Q74" i="2" s="1"/>
  <c r="Q75" i="2" a="1"/>
  <c r="Q75" i="2" s="1"/>
  <c r="Q76" i="2" a="1"/>
  <c r="Q76" i="2" s="1"/>
  <c r="Q77" i="2" a="1"/>
  <c r="Q77" i="2" s="1"/>
  <c r="Q78" i="2" a="1"/>
  <c r="Q78" i="2" s="1"/>
  <c r="Q79" i="2" a="1"/>
  <c r="Q79" i="2" s="1"/>
  <c r="Q80" i="2" a="1"/>
  <c r="Q80" i="2" s="1"/>
  <c r="Q81" i="2" a="1"/>
  <c r="Q81" i="2" s="1"/>
  <c r="Q82" i="2" a="1"/>
  <c r="Q82" i="2" s="1"/>
  <c r="Q83" i="2" a="1"/>
  <c r="Q83" i="2" s="1"/>
  <c r="Q84" i="2" a="1"/>
  <c r="Q84" i="2" s="1"/>
  <c r="Q85" i="2" a="1"/>
  <c r="Q85" i="2" s="1"/>
  <c r="Q86" i="2" a="1"/>
  <c r="Q86" i="2" s="1"/>
  <c r="Q87" i="2" a="1"/>
  <c r="Q87" i="2" s="1"/>
  <c r="Q88" i="2" a="1"/>
  <c r="Q88" i="2"/>
  <c r="Q89" i="2" a="1"/>
  <c r="Q89" i="2" s="1"/>
  <c r="Q90" i="2" a="1"/>
  <c r="Q90" i="2" s="1"/>
  <c r="Q91" i="2" a="1"/>
  <c r="Q91" i="2" s="1"/>
  <c r="Q92" i="2" a="1"/>
  <c r="Q92" i="2"/>
  <c r="Q93" i="2" a="1"/>
  <c r="Q93" i="2" s="1"/>
  <c r="Q94" i="2" a="1"/>
  <c r="Q94" i="2"/>
  <c r="Q95" i="2" a="1"/>
  <c r="Q95" i="2" s="1"/>
  <c r="Q96" i="2" a="1"/>
  <c r="Q96" i="2" s="1"/>
  <c r="Q97" i="2" a="1"/>
  <c r="Q97" i="2" s="1"/>
  <c r="Q98" i="2" a="1"/>
  <c r="Q98" i="2" s="1"/>
  <c r="Q99" i="2" a="1"/>
  <c r="Q99" i="2" s="1"/>
  <c r="Q100" i="2" a="1"/>
  <c r="Q100" i="2" s="1"/>
  <c r="Q101" i="2" a="1"/>
  <c r="Q101" i="2" s="1"/>
  <c r="Q102" i="2" a="1"/>
  <c r="Q102" i="2" s="1"/>
  <c r="Q103" i="2" a="1"/>
  <c r="Q103" i="2" s="1"/>
  <c r="Q104" i="2" a="1"/>
  <c r="Q104" i="2" s="1"/>
  <c r="Q105" i="2" a="1"/>
  <c r="Q105" i="2" s="1"/>
  <c r="Q106" i="2" a="1"/>
  <c r="Q106" i="2" s="1"/>
  <c r="Q107" i="2" a="1"/>
  <c r="Q107" i="2" s="1"/>
  <c r="Q108" i="2" a="1"/>
  <c r="Q108" i="2"/>
  <c r="Q109" i="2" a="1"/>
  <c r="Q109" i="2" s="1"/>
  <c r="Q110" i="2" a="1"/>
  <c r="Q110" i="2" s="1"/>
  <c r="Q111" i="2" a="1"/>
  <c r="Q111" i="2" s="1"/>
  <c r="Q112" i="2" a="1"/>
  <c r="Q112" i="2"/>
  <c r="Q113" i="2" a="1"/>
  <c r="Q113" i="2" s="1"/>
  <c r="Q114" i="2" a="1"/>
  <c r="Q114" i="2" s="1"/>
  <c r="Q115" i="2" a="1"/>
  <c r="Q115" i="2" s="1"/>
  <c r="Q116" i="2" a="1"/>
  <c r="Q116" i="2" s="1"/>
  <c r="Q117" i="2" a="1"/>
  <c r="Q117" i="2" s="1"/>
  <c r="Q118" i="2" a="1"/>
  <c r="Q118" i="2" s="1"/>
  <c r="Q119" i="2" a="1"/>
  <c r="Q119" i="2" s="1"/>
  <c r="Q120" i="2" a="1"/>
  <c r="Q120" i="2"/>
  <c r="Q121" i="2" a="1"/>
  <c r="Q121" i="2" s="1"/>
  <c r="Q122" i="2" a="1"/>
  <c r="Q122" i="2" s="1"/>
  <c r="Q123" i="2" a="1"/>
  <c r="Q123" i="2" s="1"/>
  <c r="Q124" i="2" a="1"/>
  <c r="Q124" i="2" s="1"/>
  <c r="Q125" i="2" a="1"/>
  <c r="Q125" i="2" s="1"/>
  <c r="Q126" i="2" a="1"/>
  <c r="Q126" i="2"/>
  <c r="Q127" i="2" a="1"/>
  <c r="Q127" i="2" s="1"/>
  <c r="Q128" i="2" a="1"/>
  <c r="Q128" i="2" s="1"/>
  <c r="Q129" i="2" a="1"/>
  <c r="Q129" i="2" s="1"/>
  <c r="Q130" i="2" a="1"/>
  <c r="Q130" i="2" s="1"/>
  <c r="Q131" i="2" a="1"/>
  <c r="Q131" i="2" s="1"/>
  <c r="Q132" i="2" a="1"/>
  <c r="Q132" i="2"/>
  <c r="Q133" i="2" a="1"/>
  <c r="Q133" i="2" s="1"/>
  <c r="Q134" i="2" a="1"/>
  <c r="Q134" i="2" s="1"/>
  <c r="Q135" i="2" a="1"/>
  <c r="Q135" i="2" s="1"/>
  <c r="Q136" i="2" a="1"/>
  <c r="Q136" i="2" s="1"/>
  <c r="Q137" i="2" a="1"/>
  <c r="Q137" i="2" s="1"/>
  <c r="Q138" i="2" a="1"/>
  <c r="Q138" i="2" s="1"/>
  <c r="Q139" i="2" a="1"/>
  <c r="Q139" i="2" s="1"/>
  <c r="Q140" i="2" a="1"/>
  <c r="Q140" i="2" s="1"/>
  <c r="Q141" i="2" a="1"/>
  <c r="Q141" i="2" s="1"/>
  <c r="Q142" i="2" a="1"/>
  <c r="Q142" i="2"/>
  <c r="Q143" i="2" a="1"/>
  <c r="Q143" i="2" s="1"/>
  <c r="Q144" i="2" a="1"/>
  <c r="Q144" i="2"/>
  <c r="Q145" i="2" a="1"/>
  <c r="Q145" i="2" s="1"/>
  <c r="Q146" i="2" a="1"/>
  <c r="Q146" i="2" s="1"/>
  <c r="Q147" i="2" a="1"/>
  <c r="Q147" i="2" s="1"/>
  <c r="Q148" i="2" a="1"/>
  <c r="Q148" i="2"/>
  <c r="Q149" i="2" a="1"/>
  <c r="Q149" i="2" s="1"/>
  <c r="Q150" i="2" a="1"/>
  <c r="Q150" i="2" s="1"/>
  <c r="Q151" i="2" a="1"/>
  <c r="Q151" i="2" s="1"/>
  <c r="Q152" i="2" a="1"/>
  <c r="Q152" i="2" s="1"/>
  <c r="Q153" i="2" a="1"/>
  <c r="Q153" i="2" s="1"/>
  <c r="Q154" i="2" a="1"/>
  <c r="Q154" i="2" s="1"/>
  <c r="Q155" i="2" a="1"/>
  <c r="Q155" i="2" s="1"/>
  <c r="Q156" i="2" a="1"/>
  <c r="Q156" i="2" s="1"/>
  <c r="Q157" i="2" a="1"/>
  <c r="Q157" i="2" s="1"/>
  <c r="Q158" i="2" a="1"/>
  <c r="Q158" i="2" s="1"/>
  <c r="Q159" i="2" a="1"/>
  <c r="Q159" i="2" s="1"/>
  <c r="Q160" i="2" a="1"/>
  <c r="Q160" i="2"/>
  <c r="Q161" i="2" a="1"/>
  <c r="Q161" i="2" s="1"/>
  <c r="Q162" i="2" a="1"/>
  <c r="Q162" i="2" s="1"/>
  <c r="Q163" i="2" a="1"/>
  <c r="Q163" i="2" s="1"/>
  <c r="Q164" i="2" a="1"/>
  <c r="Q164" i="2" s="1"/>
  <c r="Q165" i="2" a="1"/>
  <c r="Q165" i="2" s="1"/>
  <c r="Q166" i="2" a="1"/>
  <c r="Q166" i="2" s="1"/>
  <c r="Q167" i="2" a="1"/>
  <c r="Q167" i="2" s="1"/>
  <c r="Q168" i="2" a="1"/>
  <c r="Q168" i="2" s="1"/>
  <c r="Q169" i="2" a="1"/>
  <c r="Q169" i="2" s="1"/>
  <c r="Q170" i="2" a="1"/>
  <c r="Q170" i="2" s="1"/>
  <c r="Q171" i="2" a="1"/>
  <c r="Q171" i="2" s="1"/>
  <c r="Q172" i="2" a="1"/>
  <c r="Q172" i="2" s="1"/>
  <c r="Q173" i="2" a="1"/>
  <c r="Q173" i="2" s="1"/>
  <c r="Q174" i="2" a="1"/>
  <c r="Q174" i="2"/>
  <c r="Q175" i="2" a="1"/>
  <c r="Q175" i="2" s="1"/>
  <c r="Q176" i="2" a="1"/>
  <c r="Q176" i="2" s="1"/>
  <c r="Q177" i="2" a="1"/>
  <c r="Q177" i="2" s="1"/>
  <c r="Q178" i="2" a="1"/>
  <c r="Q178" i="2" s="1"/>
  <c r="Q179" i="2" a="1"/>
  <c r="Q179" i="2" s="1"/>
  <c r="Q180" i="2" a="1"/>
  <c r="Q180" i="2" s="1"/>
  <c r="Q181" i="2" a="1"/>
  <c r="Q181" i="2" s="1"/>
  <c r="Q182" i="2" a="1"/>
  <c r="Q182" i="2" s="1"/>
  <c r="Q183" i="2" a="1"/>
  <c r="Q183" i="2" s="1"/>
  <c r="Q184" i="2" a="1"/>
  <c r="Q184" i="2" s="1"/>
  <c r="Q185" i="2" a="1"/>
  <c r="Q185" i="2" s="1"/>
  <c r="Q186" i="2" a="1"/>
  <c r="Q186" i="2"/>
  <c r="Q187" i="2" a="1"/>
  <c r="Q187" i="2" s="1"/>
  <c r="Q188" i="2" a="1"/>
  <c r="Q188" i="2" s="1"/>
  <c r="Q189" i="2" a="1"/>
  <c r="Q189" i="2" s="1"/>
  <c r="Q190" i="2" a="1"/>
  <c r="Q190" i="2" s="1"/>
  <c r="Q191" i="2" a="1"/>
  <c r="Q191" i="2" s="1"/>
  <c r="Q192" i="2" a="1"/>
  <c r="Q192" i="2" s="1"/>
  <c r="Q193" i="2" a="1"/>
  <c r="Q193" i="2" s="1"/>
  <c r="Q194" i="2" a="1"/>
  <c r="Q194" i="2" s="1"/>
  <c r="Q195" i="2" a="1"/>
  <c r="Q195" i="2" s="1"/>
  <c r="Q196" i="2" a="1"/>
  <c r="Q196" i="2" s="1"/>
  <c r="Q197" i="2" a="1"/>
  <c r="Q197" i="2" s="1"/>
  <c r="Q198" i="2" a="1"/>
  <c r="Q198" i="2" s="1"/>
  <c r="Q12" i="2" a="1"/>
  <c r="Q12" i="2" s="1"/>
  <c r="M12" i="2" a="1"/>
  <c r="M12" i="2" s="1"/>
  <c r="R5" i="2"/>
  <c r="K9" i="4" a="1"/>
  <c r="K9" i="4" s="1"/>
  <c r="S9" i="4" s="1"/>
  <c r="K10" i="4" a="1"/>
  <c r="K10" i="4" s="1"/>
  <c r="K6" i="4" a="1"/>
  <c r="K6" i="4" s="1"/>
  <c r="K7" i="4" a="1"/>
  <c r="K7" i="4" s="1"/>
  <c r="K8" i="4" a="1"/>
  <c r="K8" i="4" s="1"/>
  <c r="K5" i="4" a="1"/>
  <c r="K5" i="4" s="1"/>
  <c r="Q6" i="2" l="1" a="1"/>
  <c r="Q6" i="2" s="1"/>
  <c r="S10" i="4"/>
  <c r="S29" i="2"/>
  <c r="S31" i="2"/>
  <c r="S32" i="2"/>
  <c r="S33" i="2"/>
  <c r="S34" i="2"/>
  <c r="S35" i="2"/>
  <c r="S36" i="2"/>
  <c r="S37" i="2"/>
  <c r="S38" i="2"/>
  <c r="S39" i="2"/>
  <c r="S40" i="2"/>
  <c r="S41" i="2"/>
  <c r="S42" i="2"/>
  <c r="S43" i="2"/>
  <c r="S44" i="2"/>
  <c r="S45" i="2"/>
  <c r="S46" i="2"/>
  <c r="S47" i="2"/>
  <c r="S48" i="2"/>
  <c r="S49" i="2"/>
  <c r="S50" i="2"/>
  <c r="S51" i="2"/>
  <c r="S52" i="2"/>
  <c r="S53" i="2"/>
  <c r="S54" i="2"/>
  <c r="S55" i="2"/>
  <c r="S56" i="2"/>
  <c r="S57" i="2"/>
  <c r="S58" i="2"/>
  <c r="S59" i="2"/>
  <c r="S60" i="2"/>
  <c r="S61" i="2"/>
  <c r="S62" i="2"/>
  <c r="S63" i="2"/>
  <c r="S64" i="2"/>
  <c r="S65" i="2"/>
  <c r="S66" i="2"/>
  <c r="S67" i="2"/>
  <c r="S68" i="2"/>
  <c r="S69" i="2"/>
  <c r="S70" i="2"/>
  <c r="S71" i="2"/>
  <c r="S72" i="2"/>
  <c r="S73" i="2"/>
  <c r="S74" i="2"/>
  <c r="S75" i="2"/>
  <c r="S76" i="2"/>
  <c r="S77" i="2"/>
  <c r="S78" i="2"/>
  <c r="S79" i="2"/>
  <c r="S80" i="2"/>
  <c r="S81" i="2"/>
  <c r="S82" i="2"/>
  <c r="S83" i="2"/>
  <c r="S84" i="2"/>
  <c r="S85" i="2"/>
  <c r="S86" i="2"/>
  <c r="S87" i="2"/>
  <c r="S88" i="2"/>
  <c r="S89" i="2"/>
  <c r="S90" i="2"/>
  <c r="S91" i="2"/>
  <c r="S92" i="2"/>
  <c r="S93" i="2"/>
  <c r="S94" i="2"/>
  <c r="S95" i="2"/>
  <c r="S96" i="2"/>
  <c r="S97" i="2"/>
  <c r="S98" i="2"/>
  <c r="S99" i="2"/>
  <c r="S100" i="2"/>
  <c r="S101" i="2"/>
  <c r="S102" i="2"/>
  <c r="S103" i="2"/>
  <c r="S104" i="2"/>
  <c r="S105" i="2"/>
  <c r="S106" i="2"/>
  <c r="S107" i="2"/>
  <c r="S108" i="2"/>
  <c r="S109" i="2"/>
  <c r="S110" i="2"/>
  <c r="S111" i="2"/>
  <c r="S112" i="2"/>
  <c r="S113" i="2"/>
  <c r="S114" i="2"/>
  <c r="S115" i="2"/>
  <c r="S116" i="2"/>
  <c r="S117" i="2"/>
  <c r="S118" i="2"/>
  <c r="S119" i="2"/>
  <c r="S120" i="2"/>
  <c r="S121" i="2"/>
  <c r="S122" i="2"/>
  <c r="S123" i="2"/>
  <c r="S124" i="2"/>
  <c r="S125" i="2"/>
  <c r="S126" i="2"/>
  <c r="S127" i="2"/>
  <c r="S128" i="2"/>
  <c r="S129" i="2"/>
  <c r="S130" i="2"/>
  <c r="S131" i="2"/>
  <c r="S132" i="2"/>
  <c r="S133" i="2"/>
  <c r="S134" i="2"/>
  <c r="S135" i="2"/>
  <c r="S136" i="2"/>
  <c r="S137" i="2"/>
  <c r="S138" i="2"/>
  <c r="S139" i="2"/>
  <c r="S140" i="2"/>
  <c r="S141" i="2"/>
  <c r="S142" i="2"/>
  <c r="S143" i="2"/>
  <c r="S144" i="2"/>
  <c r="S145" i="2"/>
  <c r="S146" i="2"/>
  <c r="S147" i="2"/>
  <c r="S148" i="2"/>
  <c r="S149" i="2"/>
  <c r="S150" i="2"/>
  <c r="S151" i="2"/>
  <c r="S152" i="2"/>
  <c r="S153" i="2"/>
  <c r="S154" i="2"/>
  <c r="S155" i="2"/>
  <c r="S156" i="2"/>
  <c r="S157" i="2"/>
  <c r="S158" i="2"/>
  <c r="S159" i="2"/>
  <c r="S160" i="2"/>
  <c r="S161" i="2"/>
  <c r="S162" i="2"/>
  <c r="S163" i="2"/>
  <c r="S164" i="2"/>
  <c r="S165" i="2"/>
  <c r="S166" i="2"/>
  <c r="S167" i="2"/>
  <c r="S168" i="2"/>
  <c r="S169" i="2"/>
  <c r="S170" i="2"/>
  <c r="S171" i="2"/>
  <c r="S172" i="2"/>
  <c r="S173" i="2"/>
  <c r="S174" i="2"/>
  <c r="S175" i="2"/>
  <c r="S176" i="2"/>
  <c r="S177" i="2"/>
  <c r="S178" i="2"/>
  <c r="S179" i="2"/>
  <c r="S180" i="2"/>
  <c r="S181" i="2"/>
  <c r="S182" i="2"/>
  <c r="S183" i="2"/>
  <c r="S184" i="2"/>
  <c r="S185" i="2"/>
  <c r="S186" i="2"/>
  <c r="S187" i="2"/>
  <c r="S188" i="2"/>
  <c r="S189" i="2"/>
  <c r="S190" i="2"/>
  <c r="S191" i="2"/>
  <c r="S192" i="2"/>
  <c r="S193" i="2"/>
  <c r="S194" i="2"/>
  <c r="S195" i="2"/>
  <c r="S196" i="2"/>
  <c r="S197" i="2"/>
  <c r="S198" i="2"/>
  <c r="R6" i="2"/>
  <c r="S6" i="2" s="1"/>
  <c r="R7" i="2"/>
  <c r="R8" i="2"/>
  <c r="R9" i="2"/>
  <c r="R10" i="2"/>
  <c r="R11" i="2"/>
  <c r="R12" i="2"/>
  <c r="R13" i="2"/>
  <c r="S13" i="2" s="1"/>
  <c r="R14" i="2"/>
  <c r="S14" i="2" s="1"/>
  <c r="R15" i="2"/>
  <c r="S15" i="2" s="1"/>
  <c r="R16" i="2"/>
  <c r="S16" i="2" s="1"/>
  <c r="R17" i="2"/>
  <c r="S17" i="2" s="1"/>
  <c r="R18" i="2"/>
  <c r="S18" i="2" s="1"/>
  <c r="R19" i="2"/>
  <c r="S19" i="2" s="1"/>
  <c r="R20" i="2"/>
  <c r="S20" i="2" s="1"/>
  <c r="R21" i="2"/>
  <c r="S21" i="2" s="1"/>
  <c r="R22" i="2"/>
  <c r="S22" i="2" s="1"/>
  <c r="R23" i="2"/>
  <c r="S23" i="2" s="1"/>
  <c r="R24" i="2"/>
  <c r="S24" i="2" s="1"/>
  <c r="R25" i="2"/>
  <c r="R26" i="2"/>
  <c r="S26" i="2" s="1"/>
  <c r="R27" i="2"/>
  <c r="R28" i="2"/>
  <c r="S28" i="2" s="1"/>
  <c r="R29" i="2"/>
  <c r="R30" i="2"/>
  <c r="R31" i="2"/>
  <c r="R32" i="2"/>
  <c r="R33" i="2"/>
  <c r="R34" i="2"/>
  <c r="R35" i="2"/>
  <c r="R36" i="2"/>
  <c r="R37" i="2"/>
  <c r="R38" i="2"/>
  <c r="R39" i="2"/>
  <c r="R40" i="2"/>
  <c r="R41" i="2"/>
  <c r="R42" i="2"/>
  <c r="R43" i="2"/>
  <c r="R44" i="2"/>
  <c r="R45" i="2"/>
  <c r="R46" i="2"/>
  <c r="R47" i="2"/>
  <c r="R48" i="2"/>
  <c r="R49" i="2"/>
  <c r="R50" i="2"/>
  <c r="R51" i="2"/>
  <c r="R52" i="2"/>
  <c r="R53" i="2"/>
  <c r="R54" i="2"/>
  <c r="R55" i="2"/>
  <c r="R56" i="2"/>
  <c r="R57" i="2"/>
  <c r="R58" i="2"/>
  <c r="R59" i="2"/>
  <c r="R60" i="2"/>
  <c r="R61" i="2"/>
  <c r="R62" i="2"/>
  <c r="R63" i="2"/>
  <c r="R64" i="2"/>
  <c r="R65"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R94" i="2"/>
  <c r="R95" i="2"/>
  <c r="R96" i="2"/>
  <c r="R97" i="2"/>
  <c r="R98" i="2"/>
  <c r="R99" i="2"/>
  <c r="R100" i="2"/>
  <c r="R101" i="2"/>
  <c r="R102" i="2"/>
  <c r="R103" i="2"/>
  <c r="R104" i="2"/>
  <c r="R105" i="2"/>
  <c r="R106" i="2"/>
  <c r="R107" i="2"/>
  <c r="R108" i="2"/>
  <c r="R109" i="2"/>
  <c r="R110" i="2"/>
  <c r="R111" i="2"/>
  <c r="R112" i="2"/>
  <c r="R113" i="2"/>
  <c r="R114" i="2"/>
  <c r="R115" i="2"/>
  <c r="R116" i="2"/>
  <c r="R117" i="2"/>
  <c r="R118" i="2"/>
  <c r="R119" i="2"/>
  <c r="R120" i="2"/>
  <c r="R121" i="2"/>
  <c r="R122" i="2"/>
  <c r="R123" i="2"/>
  <c r="R124" i="2"/>
  <c r="R125" i="2"/>
  <c r="R126" i="2"/>
  <c r="R127" i="2"/>
  <c r="R128" i="2"/>
  <c r="R129" i="2"/>
  <c r="R130" i="2"/>
  <c r="R131" i="2"/>
  <c r="R132" i="2"/>
  <c r="R133" i="2"/>
  <c r="R134" i="2"/>
  <c r="R135" i="2"/>
  <c r="R136" i="2"/>
  <c r="R137" i="2"/>
  <c r="R138" i="2"/>
  <c r="R139" i="2"/>
  <c r="R140" i="2"/>
  <c r="R141" i="2"/>
  <c r="R142" i="2"/>
  <c r="R143" i="2"/>
  <c r="R144" i="2"/>
  <c r="R145" i="2"/>
  <c r="R146" i="2"/>
  <c r="R147" i="2"/>
  <c r="R148" i="2"/>
  <c r="R149" i="2"/>
  <c r="R150" i="2"/>
  <c r="R151" i="2"/>
  <c r="R152" i="2"/>
  <c r="R153" i="2"/>
  <c r="R154" i="2"/>
  <c r="R155" i="2"/>
  <c r="R156" i="2"/>
  <c r="R157" i="2"/>
  <c r="R158" i="2"/>
  <c r="R159" i="2"/>
  <c r="R160" i="2"/>
  <c r="R161" i="2"/>
  <c r="R162" i="2"/>
  <c r="R163" i="2"/>
  <c r="R164" i="2"/>
  <c r="R165" i="2"/>
  <c r="R166" i="2"/>
  <c r="R167" i="2"/>
  <c r="R168" i="2"/>
  <c r="R169" i="2"/>
  <c r="R170" i="2"/>
  <c r="R171" i="2"/>
  <c r="R172" i="2"/>
  <c r="R173" i="2"/>
  <c r="R174" i="2"/>
  <c r="R175" i="2"/>
  <c r="R176" i="2"/>
  <c r="R177" i="2"/>
  <c r="R178" i="2"/>
  <c r="R179" i="2"/>
  <c r="R180" i="2"/>
  <c r="R181" i="2"/>
  <c r="R182" i="2"/>
  <c r="R183" i="2"/>
  <c r="R184" i="2"/>
  <c r="R185" i="2"/>
  <c r="R186" i="2"/>
  <c r="R187" i="2"/>
  <c r="R188" i="2"/>
  <c r="R189" i="2"/>
  <c r="R190" i="2"/>
  <c r="R191" i="2"/>
  <c r="R192" i="2"/>
  <c r="R193" i="2"/>
  <c r="R194" i="2"/>
  <c r="R195" i="2"/>
  <c r="R196" i="2"/>
  <c r="R197" i="2"/>
  <c r="R198" i="2"/>
  <c r="S5" i="2"/>
  <c r="N5" i="2" s="1" a="1"/>
  <c r="N5" i="2" s="1"/>
  <c r="L5" i="4" l="1" a="1"/>
  <c r="L5" i="4" s="1"/>
  <c r="R5" i="4" s="1"/>
  <c r="B251" i="6" l="1"/>
  <c r="B252" i="6"/>
  <c r="B253" i="6"/>
  <c r="B254" i="6"/>
  <c r="B255" i="6"/>
  <c r="B256" i="6"/>
  <c r="B257" i="6"/>
  <c r="B258" i="6"/>
  <c r="B259" i="6"/>
  <c r="B260" i="6"/>
  <c r="B261" i="6"/>
  <c r="B262" i="6"/>
  <c r="B263" i="6"/>
  <c r="B264" i="6"/>
  <c r="B265" i="6"/>
  <c r="B266" i="6"/>
  <c r="B267" i="6"/>
  <c r="B268" i="6"/>
  <c r="B269" i="6"/>
  <c r="B270" i="6"/>
  <c r="B271" i="6"/>
  <c r="B272" i="6"/>
  <c r="B273" i="6"/>
  <c r="B274" i="6"/>
  <c r="B275" i="6"/>
  <c r="B276" i="6"/>
  <c r="B277" i="6"/>
  <c r="B278" i="6"/>
  <c r="B279" i="6"/>
  <c r="B280" i="6"/>
  <c r="B281" i="6"/>
  <c r="B282" i="6"/>
  <c r="B283" i="6"/>
  <c r="B284" i="6"/>
  <c r="B285" i="6"/>
  <c r="B286" i="6"/>
  <c r="B287" i="6"/>
  <c r="B288" i="6"/>
  <c r="B289" i="6"/>
  <c r="B290" i="6"/>
  <c r="B291" i="6"/>
  <c r="B292" i="6"/>
  <c r="B293" i="6"/>
  <c r="B294" i="6"/>
  <c r="B295" i="6"/>
  <c r="B296" i="6"/>
  <c r="B297" i="6"/>
  <c r="B298" i="6"/>
  <c r="B299" i="6"/>
  <c r="B300" i="6"/>
  <c r="B301" i="6"/>
  <c r="B302" i="6"/>
  <c r="B303" i="6"/>
  <c r="B304" i="6"/>
  <c r="B305" i="6"/>
  <c r="B306" i="6"/>
  <c r="B307" i="6"/>
  <c r="B308" i="6"/>
  <c r="B309" i="6"/>
  <c r="B310" i="6"/>
  <c r="B311" i="6"/>
  <c r="B312" i="6"/>
  <c r="B313" i="6"/>
  <c r="B314" i="6"/>
  <c r="B315" i="6"/>
  <c r="B316" i="6"/>
  <c r="B317" i="6"/>
  <c r="B318" i="6"/>
  <c r="B319" i="6"/>
  <c r="B320" i="6"/>
  <c r="B321" i="6"/>
  <c r="B322" i="6"/>
  <c r="B323" i="6"/>
  <c r="B324" i="6"/>
  <c r="P63" i="2" a="1"/>
  <c r="P63" i="2"/>
  <c r="P64" i="2" a="1"/>
  <c r="P64" i="2"/>
  <c r="P65" i="2" a="1"/>
  <c r="P65" i="2"/>
  <c r="P66" i="2" a="1"/>
  <c r="P66" i="2"/>
  <c r="P67" i="2" a="1"/>
  <c r="P67" i="2"/>
  <c r="P68" i="2" a="1"/>
  <c r="P68" i="2"/>
  <c r="P69" i="2" a="1"/>
  <c r="P69" i="2"/>
  <c r="P70" i="2" a="1"/>
  <c r="P70" i="2"/>
  <c r="P71" i="2" a="1"/>
  <c r="P71" i="2"/>
  <c r="P72" i="2" a="1"/>
  <c r="P72" i="2"/>
  <c r="P73" i="2" a="1"/>
  <c r="P73" i="2"/>
  <c r="P74" i="2" a="1"/>
  <c r="P74" i="2"/>
  <c r="P75" i="2" a="1"/>
  <c r="P75" i="2"/>
  <c r="P76" i="2" a="1"/>
  <c r="P76" i="2"/>
  <c r="P77" i="2" a="1"/>
  <c r="P77" i="2"/>
  <c r="P78" i="2" a="1"/>
  <c r="P78" i="2"/>
  <c r="P79" i="2" a="1"/>
  <c r="P79" i="2"/>
  <c r="P80" i="2" a="1"/>
  <c r="P80" i="2"/>
  <c r="P81" i="2" a="1"/>
  <c r="P81" i="2"/>
  <c r="P82" i="2" a="1"/>
  <c r="P82" i="2"/>
  <c r="P83" i="2" a="1"/>
  <c r="P83" i="2"/>
  <c r="P84" i="2" a="1"/>
  <c r="P84" i="2"/>
  <c r="P85" i="2" a="1"/>
  <c r="P85" i="2"/>
  <c r="P86" i="2" a="1"/>
  <c r="P86" i="2"/>
  <c r="P87" i="2" a="1"/>
  <c r="P87" i="2"/>
  <c r="P88" i="2" a="1"/>
  <c r="P88" i="2"/>
  <c r="P89" i="2" a="1"/>
  <c r="P89" i="2"/>
  <c r="P90" i="2" a="1"/>
  <c r="P90" i="2"/>
  <c r="P91" i="2" a="1"/>
  <c r="P91" i="2"/>
  <c r="P92" i="2" a="1"/>
  <c r="P92" i="2"/>
  <c r="P93" i="2" a="1"/>
  <c r="P93" i="2"/>
  <c r="P94" i="2" a="1"/>
  <c r="P94" i="2"/>
  <c r="P95" i="2" a="1"/>
  <c r="P95" i="2"/>
  <c r="P96" i="2" a="1"/>
  <c r="P96" i="2"/>
  <c r="P97" i="2" a="1"/>
  <c r="P97" i="2"/>
  <c r="P98" i="2" a="1"/>
  <c r="P98" i="2"/>
  <c r="P99" i="2" a="1"/>
  <c r="P99" i="2"/>
  <c r="P100" i="2" a="1"/>
  <c r="P100" i="2"/>
  <c r="P101" i="2" a="1"/>
  <c r="P101" i="2"/>
  <c r="P102" i="2" a="1"/>
  <c r="P102" i="2"/>
  <c r="P103" i="2" a="1"/>
  <c r="P103" i="2"/>
  <c r="P104" i="2" a="1"/>
  <c r="P104" i="2"/>
  <c r="P105" i="2" a="1"/>
  <c r="P105" i="2"/>
  <c r="P106" i="2" a="1"/>
  <c r="P106" i="2"/>
  <c r="P107" i="2" a="1"/>
  <c r="P107" i="2"/>
  <c r="P108" i="2" a="1"/>
  <c r="P108" i="2"/>
  <c r="P109" i="2" a="1"/>
  <c r="P109" i="2"/>
  <c r="P110" i="2" a="1"/>
  <c r="P110" i="2"/>
  <c r="P111" i="2" a="1"/>
  <c r="P111" i="2"/>
  <c r="P112" i="2" a="1"/>
  <c r="P112" i="2"/>
  <c r="P113" i="2" a="1"/>
  <c r="P113" i="2"/>
  <c r="P114" i="2" a="1"/>
  <c r="P114" i="2"/>
  <c r="P115" i="2" a="1"/>
  <c r="P115" i="2"/>
  <c r="P116" i="2" a="1"/>
  <c r="P116" i="2"/>
  <c r="P117" i="2" a="1"/>
  <c r="P117" i="2"/>
  <c r="P118" i="2" a="1"/>
  <c r="P118" i="2"/>
  <c r="P119" i="2" a="1"/>
  <c r="P119" i="2"/>
  <c r="P120" i="2" a="1"/>
  <c r="P120" i="2"/>
  <c r="P121" i="2" a="1"/>
  <c r="P121" i="2"/>
  <c r="P122" i="2" a="1"/>
  <c r="P122" i="2"/>
  <c r="P123" i="2" a="1"/>
  <c r="P123" i="2"/>
  <c r="P124" i="2" a="1"/>
  <c r="P124" i="2"/>
  <c r="P125" i="2" a="1"/>
  <c r="P125" i="2"/>
  <c r="P126" i="2" a="1"/>
  <c r="P126" i="2"/>
  <c r="P127" i="2" a="1"/>
  <c r="P127" i="2"/>
  <c r="P128" i="2" a="1"/>
  <c r="P128" i="2"/>
  <c r="P129" i="2" a="1"/>
  <c r="P129" i="2"/>
  <c r="P130" i="2" a="1"/>
  <c r="P130" i="2"/>
  <c r="P131" i="2" a="1"/>
  <c r="P131" i="2"/>
  <c r="P132" i="2" a="1"/>
  <c r="P132" i="2"/>
  <c r="P133" i="2" a="1"/>
  <c r="P133" i="2"/>
  <c r="P134" i="2" a="1"/>
  <c r="P134" i="2"/>
  <c r="P135" i="2" a="1"/>
  <c r="P135" i="2"/>
  <c r="P136" i="2" a="1"/>
  <c r="P136" i="2"/>
  <c r="P137" i="2" a="1"/>
  <c r="P137" i="2"/>
  <c r="P138" i="2" a="1"/>
  <c r="P138" i="2"/>
  <c r="P139" i="2" a="1"/>
  <c r="P139" i="2"/>
  <c r="P140" i="2" a="1"/>
  <c r="P140" i="2"/>
  <c r="P141" i="2" a="1"/>
  <c r="P141" i="2"/>
  <c r="P142" i="2" a="1"/>
  <c r="P142" i="2"/>
  <c r="P143" i="2" a="1"/>
  <c r="P143" i="2"/>
  <c r="P144" i="2" a="1"/>
  <c r="P144" i="2"/>
  <c r="P145" i="2" a="1"/>
  <c r="P145" i="2"/>
  <c r="P146" i="2" a="1"/>
  <c r="P146" i="2"/>
  <c r="P147" i="2" a="1"/>
  <c r="P147" i="2"/>
  <c r="P148" i="2" a="1"/>
  <c r="P148" i="2"/>
  <c r="P149" i="2" a="1"/>
  <c r="P149" i="2"/>
  <c r="P150" i="2" a="1"/>
  <c r="P150" i="2"/>
  <c r="P151" i="2" a="1"/>
  <c r="P151" i="2"/>
  <c r="P152" i="2" a="1"/>
  <c r="P152" i="2"/>
  <c r="P153" i="2" a="1"/>
  <c r="P153" i="2"/>
  <c r="P154" i="2" a="1"/>
  <c r="P154" i="2"/>
  <c r="P155" i="2" a="1"/>
  <c r="P155" i="2"/>
  <c r="P156" i="2" a="1"/>
  <c r="P156" i="2"/>
  <c r="P157" i="2" a="1"/>
  <c r="P157" i="2"/>
  <c r="P158" i="2" a="1"/>
  <c r="P158" i="2"/>
  <c r="P159" i="2" a="1"/>
  <c r="P159" i="2"/>
  <c r="P160" i="2" a="1"/>
  <c r="P160" i="2"/>
  <c r="P161" i="2" a="1"/>
  <c r="P161" i="2"/>
  <c r="P162" i="2" a="1"/>
  <c r="P162" i="2"/>
  <c r="P163" i="2" a="1"/>
  <c r="P163" i="2"/>
  <c r="P164" i="2" a="1"/>
  <c r="P164" i="2"/>
  <c r="P165" i="2" a="1"/>
  <c r="P165" i="2"/>
  <c r="P166" i="2" a="1"/>
  <c r="P166" i="2"/>
  <c r="P167" i="2" a="1"/>
  <c r="P167" i="2"/>
  <c r="P168" i="2" a="1"/>
  <c r="P168" i="2"/>
  <c r="P169" i="2" a="1"/>
  <c r="P169" i="2"/>
  <c r="P170" i="2" a="1"/>
  <c r="P170" i="2"/>
  <c r="P171" i="2" a="1"/>
  <c r="P171" i="2"/>
  <c r="P172" i="2" a="1"/>
  <c r="P172" i="2"/>
  <c r="P173" i="2" a="1"/>
  <c r="P173" i="2"/>
  <c r="P174" i="2" a="1"/>
  <c r="P174" i="2"/>
  <c r="P175" i="2" a="1"/>
  <c r="P175" i="2"/>
  <c r="P176" i="2" a="1"/>
  <c r="P176" i="2"/>
  <c r="P177" i="2" a="1"/>
  <c r="P177" i="2"/>
  <c r="P178" i="2" a="1"/>
  <c r="P178" i="2"/>
  <c r="P179" i="2" a="1"/>
  <c r="P179" i="2"/>
  <c r="P180" i="2" a="1"/>
  <c r="P180" i="2"/>
  <c r="P181" i="2" a="1"/>
  <c r="P181" i="2"/>
  <c r="P182" i="2" a="1"/>
  <c r="P182" i="2"/>
  <c r="P183" i="2" a="1"/>
  <c r="P183" i="2"/>
  <c r="P184" i="2" a="1"/>
  <c r="P184" i="2"/>
  <c r="P185" i="2" a="1"/>
  <c r="P185" i="2"/>
  <c r="P186" i="2" a="1"/>
  <c r="P186" i="2"/>
  <c r="P187" i="2" a="1"/>
  <c r="P187" i="2"/>
  <c r="P188" i="2" a="1"/>
  <c r="P188" i="2"/>
  <c r="P189" i="2" a="1"/>
  <c r="P189" i="2"/>
  <c r="P190" i="2" a="1"/>
  <c r="P190" i="2"/>
  <c r="P191" i="2" a="1"/>
  <c r="P191" i="2"/>
  <c r="P192" i="2" a="1"/>
  <c r="P192" i="2"/>
  <c r="P193" i="2" a="1"/>
  <c r="P193" i="2"/>
  <c r="P194" i="2" a="1"/>
  <c r="P194" i="2"/>
  <c r="P195" i="2" a="1"/>
  <c r="P195" i="2"/>
  <c r="P196" i="2" a="1"/>
  <c r="P196" i="2"/>
  <c r="P197" i="2" a="1"/>
  <c r="P197" i="2"/>
  <c r="P198" i="2" a="1"/>
  <c r="P198" i="2"/>
  <c r="P6" i="2" a="1"/>
  <c r="P6" i="2" s="1"/>
  <c r="L6" i="4" l="1" a="1"/>
  <c r="L6" i="4" s="1"/>
  <c r="R6" i="4" s="1"/>
  <c r="L7" i="4" a="1"/>
  <c r="L7" i="4" s="1"/>
  <c r="R7" i="4" s="1"/>
  <c r="L8" i="4" a="1"/>
  <c r="L8" i="4" s="1"/>
  <c r="R8" i="4" s="1"/>
  <c r="L9" i="4" a="1"/>
  <c r="L9" i="4" s="1"/>
  <c r="R9" i="4" s="1"/>
  <c r="L10" i="4" a="1"/>
  <c r="L10" i="4" s="1"/>
  <c r="R10" i="4" s="1"/>
  <c r="S27" i="2" l="1"/>
  <c r="S30" i="2"/>
  <c r="S25" i="2"/>
  <c r="S12" i="2"/>
  <c r="S11" i="2"/>
  <c r="S10" i="2"/>
  <c r="S8" i="2"/>
  <c r="S9" i="2"/>
  <c r="S7" i="2"/>
  <c r="E61" i="6" l="1"/>
  <c r="E62" i="6"/>
  <c r="E63" i="6"/>
  <c r="E64" i="6"/>
  <c r="E65" i="6"/>
  <c r="E60" i="6"/>
  <c r="B93" i="6"/>
  <c r="B94" i="6"/>
  <c r="B95" i="6"/>
  <c r="B96" i="6"/>
  <c r="B97" i="6"/>
  <c r="B98" i="6"/>
  <c r="B99" i="6"/>
  <c r="B100" i="6"/>
  <c r="B101" i="6"/>
  <c r="B102" i="6"/>
  <c r="B103" i="6"/>
  <c r="B104" i="6"/>
  <c r="B105" i="6"/>
  <c r="B106" i="6"/>
  <c r="B107" i="6"/>
  <c r="B108" i="6"/>
  <c r="B109" i="6"/>
  <c r="B110" i="6"/>
  <c r="B111" i="6"/>
  <c r="B112" i="6"/>
  <c r="B113" i="6"/>
  <c r="B114" i="6"/>
  <c r="B115" i="6"/>
  <c r="B116" i="6"/>
  <c r="B117" i="6"/>
  <c r="B118" i="6"/>
  <c r="B119" i="6"/>
  <c r="B120" i="6"/>
  <c r="B121" i="6"/>
  <c r="B122" i="6"/>
  <c r="B123" i="6"/>
  <c r="B124" i="6"/>
  <c r="B125" i="6"/>
  <c r="B126" i="6"/>
  <c r="B127" i="6"/>
  <c r="B128" i="6"/>
  <c r="B129" i="6"/>
  <c r="B130" i="6"/>
  <c r="B131" i="6"/>
  <c r="B132" i="6"/>
  <c r="B133" i="6"/>
  <c r="B134" i="6"/>
  <c r="B135" i="6"/>
  <c r="B136" i="6"/>
  <c r="B137" i="6"/>
  <c r="B138" i="6"/>
  <c r="B139" i="6"/>
  <c r="B140" i="6"/>
  <c r="B141" i="6"/>
  <c r="B142" i="6"/>
  <c r="B143" i="6"/>
  <c r="B144" i="6"/>
  <c r="B145" i="6"/>
  <c r="B146" i="6"/>
  <c r="B147" i="6"/>
  <c r="B148" i="6"/>
  <c r="B149" i="6"/>
  <c r="B150" i="6"/>
  <c r="B151" i="6"/>
  <c r="B152" i="6"/>
  <c r="B153" i="6"/>
  <c r="B154" i="6"/>
  <c r="B155" i="6"/>
  <c r="B156" i="6"/>
  <c r="B157" i="6"/>
  <c r="B158" i="6"/>
  <c r="B159" i="6"/>
  <c r="B160" i="6"/>
  <c r="B161" i="6"/>
  <c r="B162" i="6"/>
  <c r="B163" i="6"/>
  <c r="B164" i="6"/>
  <c r="B165" i="6"/>
  <c r="B166" i="6"/>
  <c r="B167" i="6"/>
  <c r="B168" i="6"/>
  <c r="B169" i="6"/>
  <c r="B170" i="6"/>
  <c r="B171" i="6"/>
  <c r="B172" i="6"/>
  <c r="B173" i="6"/>
  <c r="B174" i="6"/>
  <c r="B175" i="6"/>
  <c r="B176" i="6"/>
  <c r="B177" i="6"/>
  <c r="B178" i="6"/>
  <c r="B179" i="6"/>
  <c r="B180" i="6"/>
  <c r="B181" i="6"/>
  <c r="B182" i="6"/>
  <c r="B183" i="6"/>
  <c r="B184" i="6"/>
  <c r="B185" i="6"/>
  <c r="B186" i="6"/>
  <c r="B187" i="6"/>
  <c r="B188" i="6"/>
  <c r="B189" i="6"/>
  <c r="B190" i="6"/>
  <c r="B191" i="6"/>
  <c r="B192" i="6"/>
  <c r="B193" i="6"/>
  <c r="B194" i="6"/>
  <c r="B195" i="6"/>
  <c r="B196" i="6"/>
  <c r="B197" i="6"/>
  <c r="B198" i="6"/>
  <c r="B199" i="6"/>
  <c r="B200" i="6"/>
  <c r="B201" i="6"/>
  <c r="B202" i="6"/>
  <c r="B203" i="6"/>
  <c r="B204" i="6"/>
  <c r="B205" i="6"/>
  <c r="B206" i="6"/>
  <c r="B207" i="6"/>
  <c r="B208" i="6"/>
  <c r="B209" i="6"/>
  <c r="B210" i="6"/>
  <c r="B211" i="6"/>
  <c r="B212" i="6"/>
  <c r="B213" i="6"/>
  <c r="B214" i="6"/>
  <c r="B215" i="6"/>
  <c r="B216" i="6"/>
  <c r="B217" i="6"/>
  <c r="B218" i="6"/>
  <c r="B219" i="6"/>
  <c r="B220" i="6"/>
  <c r="B221" i="6"/>
  <c r="B222" i="6"/>
  <c r="B223" i="6"/>
  <c r="B224" i="6"/>
  <c r="B225" i="6"/>
  <c r="B226" i="6"/>
  <c r="B227" i="6"/>
  <c r="B228" i="6"/>
  <c r="B229" i="6"/>
  <c r="B230" i="6"/>
  <c r="B231" i="6"/>
  <c r="B232" i="6"/>
  <c r="B233" i="6"/>
  <c r="B234" i="6"/>
  <c r="B235" i="6"/>
  <c r="B236" i="6"/>
  <c r="B237" i="6"/>
  <c r="B238" i="6"/>
  <c r="B239" i="6"/>
  <c r="B240" i="6"/>
  <c r="B241" i="6"/>
  <c r="B242" i="6"/>
  <c r="B243" i="6"/>
  <c r="B244" i="6"/>
  <c r="B245" i="6"/>
  <c r="B246" i="6"/>
  <c r="B247" i="6"/>
  <c r="B248" i="6"/>
  <c r="B249" i="6"/>
  <c r="B250" i="6"/>
  <c r="B80" i="6"/>
  <c r="B81" i="6"/>
  <c r="B82" i="6"/>
  <c r="B83" i="6"/>
  <c r="B84" i="6"/>
  <c r="B85" i="6"/>
  <c r="B86" i="6"/>
  <c r="B87" i="6"/>
  <c r="B88" i="6"/>
  <c r="B89" i="6"/>
  <c r="B90" i="6"/>
  <c r="B91" i="6"/>
  <c r="B92" i="6"/>
  <c r="B74" i="6"/>
  <c r="B75" i="6"/>
  <c r="B76" i="6"/>
  <c r="B77" i="6"/>
  <c r="B78" i="6"/>
  <c r="B79" i="6"/>
  <c r="B65" i="6"/>
  <c r="B66" i="6"/>
  <c r="B67" i="6"/>
  <c r="B68" i="6"/>
  <c r="B69" i="6"/>
  <c r="B70" i="6"/>
  <c r="B71" i="6"/>
  <c r="B72" i="6"/>
  <c r="B73" i="6"/>
  <c r="B61" i="6"/>
  <c r="B62" i="6"/>
  <c r="B63" i="6"/>
  <c r="B64" i="6"/>
  <c r="B60" i="6"/>
  <c r="G60" i="6" s="1" a="1"/>
  <c r="G60" i="6" s="1"/>
  <c r="Q9" i="8"/>
  <c r="Q10" i="8"/>
  <c r="Q11" i="8"/>
  <c r="Q12" i="8"/>
  <c r="Q13" i="8"/>
  <c r="Q14" i="8"/>
  <c r="Q15" i="8"/>
  <c r="Q16" i="8"/>
  <c r="G16" i="8"/>
  <c r="G15" i="8"/>
  <c r="G14" i="8"/>
  <c r="G12" i="8"/>
  <c r="G11" i="8"/>
  <c r="G10" i="8"/>
  <c r="G9" i="8"/>
  <c r="G13" i="8"/>
  <c r="P33" i="2" a="1"/>
  <c r="P33" i="2" s="1"/>
  <c r="R10" i="8" l="1"/>
  <c r="R11" i="8"/>
  <c r="R12" i="8"/>
  <c r="R13" i="8"/>
  <c r="R14" i="8"/>
  <c r="R15" i="8"/>
  <c r="R16" i="8"/>
  <c r="R9" i="8" l="1"/>
  <c r="K106" i="4" l="1" a="1"/>
  <c r="K106" i="4" s="1"/>
  <c r="K105" i="4" s="1" a="1"/>
  <c r="K105" i="4" s="1"/>
  <c r="K104" i="4" s="1" a="1"/>
  <c r="K104" i="4" s="1"/>
  <c r="K103" i="4" s="1" a="1"/>
  <c r="K103" i="4" s="1"/>
  <c r="K102" i="4" s="1" a="1"/>
  <c r="K102" i="4" s="1"/>
  <c r="K101" i="4" s="1" a="1"/>
  <c r="K101" i="4" s="1"/>
  <c r="K100" i="4" s="1" a="1"/>
  <c r="K100" i="4" s="1"/>
  <c r="K99" i="4" s="1" a="1"/>
  <c r="K99" i="4" s="1"/>
  <c r="K98" i="4" s="1" a="1"/>
  <c r="K98" i="4" s="1"/>
  <c r="K97" i="4" s="1" a="1"/>
  <c r="K97" i="4" s="1"/>
  <c r="K96" i="4" s="1" a="1"/>
  <c r="K96" i="4" s="1"/>
  <c r="K95" i="4" s="1" a="1"/>
  <c r="K95" i="4" s="1"/>
  <c r="K94" i="4" s="1" a="1"/>
  <c r="K94" i="4" s="1"/>
  <c r="K93" i="4" s="1" a="1"/>
  <c r="K93" i="4" s="1"/>
  <c r="K92" i="4" s="1" a="1"/>
  <c r="K92" i="4" s="1"/>
  <c r="K91" i="4" s="1" a="1"/>
  <c r="K91" i="4" s="1"/>
  <c r="K90" i="4" s="1" a="1"/>
  <c r="K90" i="4" s="1"/>
  <c r="K89" i="4" s="1" a="1"/>
  <c r="K89" i="4" s="1"/>
  <c r="K88" i="4" s="1" a="1"/>
  <c r="K88" i="4" s="1"/>
  <c r="K87" i="4" s="1" a="1"/>
  <c r="K87" i="4" s="1"/>
  <c r="K86" i="4" s="1" a="1"/>
  <c r="K86" i="4" s="1"/>
  <c r="K85" i="4" s="1" a="1"/>
  <c r="K85" i="4" s="1"/>
  <c r="K84" i="4" s="1" a="1"/>
  <c r="K84" i="4" s="1"/>
  <c r="K83" i="4" s="1" a="1"/>
  <c r="K83" i="4" s="1"/>
  <c r="K82" i="4" s="1" a="1"/>
  <c r="K82" i="4" s="1"/>
  <c r="K81" i="4" s="1" a="1"/>
  <c r="K81" i="4" s="1"/>
  <c r="K80" i="4" s="1" a="1"/>
  <c r="K80" i="4" s="1"/>
  <c r="K79" i="4" s="1" a="1"/>
  <c r="K79" i="4" s="1"/>
  <c r="K78" i="4" s="1" a="1"/>
  <c r="K78" i="4" s="1"/>
  <c r="K77" i="4" s="1" a="1"/>
  <c r="K77" i="4" s="1"/>
  <c r="K76" i="4" s="1" a="1"/>
  <c r="K76" i="4" s="1"/>
  <c r="K75" i="4" s="1" a="1"/>
  <c r="K75" i="4" s="1"/>
  <c r="K74" i="4" s="1" a="1"/>
  <c r="K74" i="4" s="1"/>
  <c r="K73" i="4" s="1" a="1"/>
  <c r="K73" i="4" s="1"/>
  <c r="K72" i="4" s="1" a="1"/>
  <c r="K72" i="4" s="1"/>
  <c r="K71" i="4" s="1" a="1"/>
  <c r="K71" i="4" s="1"/>
  <c r="K70" i="4" s="1" a="1"/>
  <c r="K70" i="4" s="1"/>
  <c r="K69" i="4" s="1" a="1"/>
  <c r="K69" i="4" s="1"/>
  <c r="K68" i="4" s="1" a="1"/>
  <c r="K68" i="4" s="1"/>
  <c r="K67" i="4" s="1" a="1"/>
  <c r="K67" i="4" s="1"/>
  <c r="K66" i="4" s="1" a="1"/>
  <c r="K66" i="4" s="1"/>
  <c r="K65" i="4" s="1" a="1"/>
  <c r="K65" i="4" s="1"/>
  <c r="K64" i="4" s="1" a="1"/>
  <c r="K64" i="4" s="1"/>
  <c r="K63" i="4" s="1" a="1"/>
  <c r="K63" i="4" s="1"/>
  <c r="K62" i="4" s="1" a="1"/>
  <c r="K62" i="4" s="1"/>
  <c r="K61" i="4" s="1" a="1"/>
  <c r="K61" i="4" s="1"/>
  <c r="K60" i="4" s="1" a="1"/>
  <c r="K60" i="4" s="1"/>
  <c r="K59" i="4" s="1" a="1"/>
  <c r="K59" i="4" s="1"/>
  <c r="K58" i="4" s="1" a="1"/>
  <c r="K58" i="4" s="1"/>
  <c r="K57" i="4" s="1" a="1"/>
  <c r="K57" i="4" s="1"/>
  <c r="K56" i="4" s="1" a="1"/>
  <c r="K56" i="4" s="1"/>
  <c r="K55" i="4" s="1" a="1"/>
  <c r="K55" i="4" s="1"/>
  <c r="K54" i="4" s="1" a="1"/>
  <c r="K54" i="4" s="1"/>
  <c r="K53" i="4" s="1" a="1"/>
  <c r="K53" i="4" s="1"/>
  <c r="K52" i="4" s="1" a="1"/>
  <c r="K52" i="4" s="1"/>
  <c r="K51" i="4" s="1" a="1"/>
  <c r="K51" i="4" s="1"/>
  <c r="K50" i="4" s="1" a="1"/>
  <c r="K50" i="4" s="1"/>
  <c r="K49" i="4" s="1" a="1"/>
  <c r="K49" i="4" s="1"/>
  <c r="K48" i="4" s="1" a="1"/>
  <c r="K48" i="4" s="1"/>
  <c r="K47" i="4" s="1" a="1"/>
  <c r="K47" i="4" s="1"/>
  <c r="K46" i="4" s="1" a="1"/>
  <c r="K46" i="4" s="1"/>
  <c r="K45" i="4" s="1" a="1"/>
  <c r="K45" i="4" s="1"/>
  <c r="K44" i="4" s="1" a="1"/>
  <c r="K44" i="4" s="1"/>
  <c r="K43" i="4" s="1" a="1"/>
  <c r="K43" i="4" s="1"/>
  <c r="K42" i="4" s="1" a="1"/>
  <c r="K42" i="4" s="1"/>
  <c r="K41" i="4" s="1" a="1"/>
  <c r="K41" i="4" s="1"/>
  <c r="K11" i="4" s="1" a="1"/>
  <c r="K11" i="4" s="1"/>
  <c r="H1" i="6" a="1"/>
  <c r="H1" i="6" s="1"/>
  <c r="T3" i="6"/>
  <c r="T4" i="6"/>
  <c r="T5" i="6"/>
  <c r="T6" i="6"/>
  <c r="T7" i="6"/>
  <c r="T8" i="6"/>
  <c r="T9" i="6"/>
  <c r="T10" i="6"/>
  <c r="T11" i="6"/>
  <c r="T12" i="6"/>
  <c r="T13" i="6"/>
  <c r="T14" i="6"/>
  <c r="T15" i="6"/>
  <c r="T16" i="6"/>
  <c r="T17" i="6"/>
  <c r="T18" i="6"/>
  <c r="T19" i="6"/>
  <c r="T20" i="6"/>
  <c r="T21" i="6"/>
  <c r="T22" i="6"/>
  <c r="T23" i="6"/>
  <c r="T24" i="6"/>
  <c r="T25" i="6"/>
  <c r="T26" i="6"/>
  <c r="T27" i="6"/>
  <c r="T28" i="6"/>
  <c r="T29" i="6"/>
  <c r="T30" i="6"/>
  <c r="T31" i="6"/>
  <c r="T32" i="6"/>
  <c r="T33" i="6"/>
  <c r="T34" i="6"/>
  <c r="T35" i="6"/>
  <c r="T36" i="6"/>
  <c r="T37" i="6"/>
  <c r="T38" i="6"/>
  <c r="T39" i="6"/>
  <c r="T40" i="6"/>
  <c r="T41" i="6"/>
  <c r="T42" i="6"/>
  <c r="T43" i="6"/>
  <c r="T44" i="6"/>
  <c r="T45" i="6"/>
  <c r="T46" i="6"/>
  <c r="T47" i="6"/>
  <c r="T48" i="6"/>
  <c r="T49" i="6"/>
  <c r="T50" i="6"/>
  <c r="T51" i="6"/>
  <c r="T52" i="6"/>
  <c r="T53" i="6"/>
  <c r="T54" i="6"/>
  <c r="T55" i="6"/>
  <c r="T56" i="6"/>
  <c r="T57" i="6"/>
  <c r="T58" i="6"/>
  <c r="T59" i="6"/>
  <c r="T2" i="6"/>
  <c r="G17" i="8" l="1"/>
  <c r="P34" i="2" l="1" a="1"/>
  <c r="P34" i="2" s="1"/>
  <c r="P35" i="2" a="1"/>
  <c r="P35" i="2" s="1"/>
  <c r="P7" i="2" a="1"/>
  <c r="P7" i="2" s="1"/>
  <c r="P8" i="2" a="1"/>
  <c r="P8" i="2" s="1"/>
  <c r="P9" i="2" a="1"/>
  <c r="P9" i="2" s="1"/>
  <c r="P10" i="2" a="1"/>
  <c r="P10" i="2" s="1"/>
  <c r="P11" i="2" a="1"/>
  <c r="P11" i="2" s="1"/>
  <c r="P12" i="2" a="1"/>
  <c r="P12" i="2" s="1"/>
  <c r="P13" i="2" a="1"/>
  <c r="P13" i="2" s="1"/>
  <c r="P14" i="2" a="1"/>
  <c r="P14" i="2" s="1"/>
  <c r="P15" i="2" a="1"/>
  <c r="P15" i="2" s="1"/>
  <c r="P16" i="2" a="1"/>
  <c r="P16" i="2" s="1"/>
  <c r="P17" i="2" a="1"/>
  <c r="P17" i="2" s="1"/>
  <c r="P18" i="2" a="1"/>
  <c r="P18" i="2" s="1"/>
  <c r="P19" i="2" a="1"/>
  <c r="P19" i="2" s="1"/>
  <c r="P20" i="2" a="1"/>
  <c r="P20" i="2" s="1"/>
  <c r="P21" i="2" a="1"/>
  <c r="P21" i="2" s="1"/>
  <c r="P22" i="2" a="1"/>
  <c r="P22" i="2" s="1"/>
  <c r="P23" i="2" a="1"/>
  <c r="P23" i="2" s="1"/>
  <c r="P24" i="2" a="1"/>
  <c r="P24" i="2" s="1"/>
  <c r="Q24" i="2" s="1" a="1"/>
  <c r="Q24" i="2" s="1"/>
  <c r="P25" i="2" a="1"/>
  <c r="P25" i="2" s="1"/>
  <c r="P26" i="2" a="1"/>
  <c r="P26" i="2" s="1"/>
  <c r="P27" i="2" a="1"/>
  <c r="P27" i="2" s="1"/>
  <c r="P28" i="2" a="1"/>
  <c r="P28" i="2" s="1"/>
  <c r="P29" i="2" a="1"/>
  <c r="P29" i="2" s="1"/>
  <c r="P30" i="2" a="1"/>
  <c r="P30" i="2" s="1"/>
  <c r="P31" i="2" a="1"/>
  <c r="P31" i="2" s="1"/>
  <c r="P32" i="2" a="1"/>
  <c r="P32" i="2" s="1"/>
  <c r="P36" i="2" a="1"/>
  <c r="P36" i="2" s="1"/>
  <c r="P37" i="2" a="1"/>
  <c r="P37" i="2" s="1"/>
  <c r="P38" i="2" a="1"/>
  <c r="P38" i="2" s="1"/>
  <c r="P39" i="2" a="1"/>
  <c r="P39" i="2" s="1"/>
  <c r="P40" i="2" a="1"/>
  <c r="P40" i="2" s="1"/>
  <c r="P41" i="2" a="1"/>
  <c r="P41" i="2" s="1"/>
  <c r="P42" i="2" a="1"/>
  <c r="P42" i="2" s="1"/>
  <c r="P43" i="2" a="1"/>
  <c r="P43" i="2" s="1"/>
  <c r="P44" i="2" a="1"/>
  <c r="P44" i="2" s="1"/>
  <c r="P45" i="2" a="1"/>
  <c r="P45" i="2" s="1"/>
  <c r="P46" i="2" a="1"/>
  <c r="P46" i="2" s="1"/>
  <c r="P47" i="2" a="1"/>
  <c r="P47" i="2" s="1"/>
  <c r="P48" i="2" a="1"/>
  <c r="P48" i="2" s="1"/>
  <c r="P49" i="2" a="1"/>
  <c r="P49" i="2" s="1"/>
  <c r="P50" i="2" a="1"/>
  <c r="P50" i="2" s="1"/>
  <c r="P51" i="2" a="1"/>
  <c r="P51" i="2" s="1"/>
  <c r="P52" i="2" a="1"/>
  <c r="P52" i="2" s="1"/>
  <c r="P53" i="2" a="1"/>
  <c r="P53" i="2" s="1"/>
  <c r="P54" i="2" a="1"/>
  <c r="P54" i="2" s="1"/>
  <c r="P55" i="2" a="1"/>
  <c r="P55" i="2" s="1"/>
  <c r="P56" i="2" a="1"/>
  <c r="P56" i="2" s="1"/>
  <c r="P57" i="2" a="1"/>
  <c r="P57" i="2" s="1"/>
  <c r="P58" i="2" a="1"/>
  <c r="P58" i="2" s="1"/>
  <c r="P59" i="2" a="1"/>
  <c r="P59" i="2" s="1"/>
  <c r="P60" i="2" a="1"/>
  <c r="P60" i="2" s="1"/>
  <c r="P61" i="2" a="1"/>
  <c r="P61" i="2" s="1"/>
  <c r="P62" i="2" a="1"/>
  <c r="P62" i="2" s="1"/>
  <c r="P5" i="2" a="1"/>
  <c r="P5" i="2" s="1"/>
  <c r="L11" i="4" l="1" a="1"/>
  <c r="L11" i="4" s="1"/>
  <c r="D28" i="8"/>
  <c r="D17" i="8"/>
  <c r="E17" i="8" s="1"/>
  <c r="Q17" i="8" l="1"/>
  <c r="R17" i="8" s="1"/>
  <c r="J1" i="6"/>
  <c r="J97" i="6" l="1"/>
  <c r="J89" i="6"/>
  <c r="J81" i="6"/>
  <c r="J73" i="6"/>
  <c r="J65" i="6"/>
  <c r="J57" i="6"/>
  <c r="J49" i="6"/>
  <c r="J41" i="6"/>
  <c r="J33" i="6"/>
  <c r="J25" i="6"/>
  <c r="J17" i="6"/>
  <c r="J9" i="6"/>
  <c r="J96" i="6"/>
  <c r="J88" i="6"/>
  <c r="J80" i="6"/>
  <c r="J72" i="6"/>
  <c r="J64" i="6"/>
  <c r="J56" i="6"/>
  <c r="J48" i="6"/>
  <c r="J40" i="6"/>
  <c r="J32" i="6"/>
  <c r="J24" i="6"/>
  <c r="J16" i="6"/>
  <c r="J8" i="6"/>
  <c r="J71" i="6"/>
  <c r="J39" i="6"/>
  <c r="J7" i="6"/>
  <c r="J94" i="6"/>
  <c r="J86" i="6"/>
  <c r="J78" i="6"/>
  <c r="J70" i="6"/>
  <c r="J62" i="6"/>
  <c r="J54" i="6"/>
  <c r="J46" i="6"/>
  <c r="J38" i="6"/>
  <c r="J30" i="6"/>
  <c r="J22" i="6"/>
  <c r="J14" i="6"/>
  <c r="J6" i="6"/>
  <c r="J87" i="6"/>
  <c r="J63" i="6"/>
  <c r="J47" i="6"/>
  <c r="J15" i="6"/>
  <c r="J93" i="6"/>
  <c r="J85" i="6"/>
  <c r="J77" i="6"/>
  <c r="J69" i="6"/>
  <c r="J61" i="6"/>
  <c r="J53" i="6"/>
  <c r="J45" i="6"/>
  <c r="J37" i="6"/>
  <c r="J29" i="6"/>
  <c r="J21" i="6"/>
  <c r="J13" i="6"/>
  <c r="J5" i="6"/>
  <c r="J95" i="6"/>
  <c r="J79" i="6"/>
  <c r="J55" i="6"/>
  <c r="J31" i="6"/>
  <c r="J23" i="6"/>
  <c r="J92" i="6"/>
  <c r="J84" i="6"/>
  <c r="J76" i="6"/>
  <c r="J68" i="6"/>
  <c r="J60" i="6"/>
  <c r="J52" i="6"/>
  <c r="J44" i="6"/>
  <c r="J36" i="6"/>
  <c r="J28" i="6"/>
  <c r="J20" i="6"/>
  <c r="J12" i="6"/>
  <c r="J4" i="6"/>
  <c r="J91" i="6"/>
  <c r="J83" i="6"/>
  <c r="J75" i="6"/>
  <c r="J67" i="6"/>
  <c r="J59" i="6"/>
  <c r="J51" i="6"/>
  <c r="J43" i="6"/>
  <c r="J35" i="6"/>
  <c r="J27" i="6"/>
  <c r="J19" i="6"/>
  <c r="J11" i="6"/>
  <c r="J3" i="6"/>
  <c r="J98" i="6"/>
  <c r="J90" i="6"/>
  <c r="J82" i="6"/>
  <c r="J74" i="6"/>
  <c r="J66" i="6"/>
  <c r="J58" i="6"/>
  <c r="J50" i="6"/>
  <c r="J42" i="6"/>
  <c r="J34" i="6"/>
  <c r="J26" i="6"/>
  <c r="J18" i="6"/>
  <c r="J10" i="6"/>
  <c r="J2" i="6"/>
  <c r="L1" i="6" l="1" a="1"/>
  <c r="L1" i="6" s="1"/>
  <c r="I1" i="4"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<sst xmlns="http://schemas.openxmlformats.org/spreadsheetml/2006/main" count="1151" uniqueCount="508">
  <si>
    <t>Scottish Pollutant Release Inventory 2025</t>
  </si>
  <si>
    <t>Reporting form</t>
  </si>
  <si>
    <t>NIC</t>
  </si>
  <si>
    <t>Facility name</t>
  </si>
  <si>
    <t>Oldhall Energy Recovery Facility (ERF)</t>
  </si>
  <si>
    <t>Company</t>
  </si>
  <si>
    <t>DY Oldhall Energy Recovery Limited</t>
  </si>
  <si>
    <t>Please refer to the SPRI 2024 form guidance note for advice on completing this version of the reporting form.</t>
  </si>
  <si>
    <t>You should complete:</t>
  </si>
  <si>
    <t>Pollutants tab:</t>
  </si>
  <si>
    <t>to provide your pollutant emission information</t>
  </si>
  <si>
    <t>Waste tab:</t>
  </si>
  <si>
    <t>to provide your off-site waste transfer information</t>
  </si>
  <si>
    <t>This tab:</t>
  </si>
  <si>
    <t>additional information sections - complete only those which apply to you</t>
  </si>
  <si>
    <t>Carbon dioxide sources tab:</t>
  </si>
  <si>
    <t>This is a voluntary section where we are requesting additional information on the processes which produce the carbon dioxide emissions you have reported in the pollutants tab. 
You can also use this to tell us what part of your emissions were produced from combustion of qualifying biomass fuel.</t>
  </si>
  <si>
    <t>Please contact us by return email if you note any errors on this form or in earlier years' data, or if you need to let us know about any significant changes to the facility's administrative details or operation.</t>
  </si>
  <si>
    <t>Please email your completed form to SPRI.Administration@sepa.org.uk by 28 February 2026</t>
  </si>
  <si>
    <t>By submitting this form you (the person sending the email) are declaring that the information supplied is accurate, complete and valid. You should be aware that it is an offence to fail, without reasonable excuse, to comply with any requirement imposed by a Notice under Regulation 37(1) or to knowingly or recklessly make a false or misleading statement in purported compliance with a Notice.</t>
  </si>
  <si>
    <t>Additional information</t>
  </si>
  <si>
    <t xml:space="preserve">Nil return </t>
  </si>
  <si>
    <t>If the facility had no reportable pollutant emissions or off-site waste transfers in 2025, please indicate this here and provide an explanation.</t>
  </si>
  <si>
    <t>Oldhall Energy Recovery Facility did not enter in operation in 2025. Commissioning and operation expected in 2026.</t>
  </si>
  <si>
    <t>Additional pollutants</t>
  </si>
  <si>
    <t>If you need to report emissions of pollutants not listed on the Pollutants tab, please indicate this here and we will contact you.</t>
  </si>
  <si>
    <t>Carbon dioxide emissions from combustion of qualifying biomass fuel</t>
  </si>
  <si>
    <t xml:space="preserve">see “Carbon dioxide sources tab” above. </t>
  </si>
  <si>
    <t>Accidental releases of pollutants</t>
  </si>
  <si>
    <t>Please provide comprehensive information below. Note that all emissions should be reported, including where the total emission is below the reporting threshold (BRT). (Please let us know if you need to report more than one accidental pollutant).</t>
  </si>
  <si>
    <t>Pollutant</t>
  </si>
  <si>
    <t/>
  </si>
  <si>
    <t>Accidental release amount (kg)</t>
  </si>
  <si>
    <t>Cause and details</t>
  </si>
  <si>
    <t>Outside UK waste transfers</t>
  </si>
  <si>
    <t>If you have transferred hazardous waste to a destination outside of the UK, please indicate this here and we will contact you.</t>
  </si>
  <si>
    <t>V24-1</t>
  </si>
  <si>
    <t>Pollutant and medium</t>
  </si>
  <si>
    <t>2024 submission:</t>
  </si>
  <si>
    <t>2025 submission:</t>
  </si>
  <si>
    <t>2025 vs 2024 CHECK columns: Please take steps indicated.</t>
  </si>
  <si>
    <t>Qualification: please explain differences between 2025 and 2024 data</t>
  </si>
  <si>
    <t>TO BE HIDDEN</t>
  </si>
  <si>
    <t>Pre-filled based on previous return; please edit as required.</t>
  </si>
  <si>
    <t xml:space="preserve"> Method description 
(explain how you produced the emission value; include 
calculations where appropriate)
(if deemed Not Emitted, what method was used)</t>
  </si>
  <si>
    <t>Total Emisson (kg) (please enter a value even if BRT; Enter 0 if No Emission)</t>
  </si>
  <si>
    <t>Pollutant name</t>
  </si>
  <si>
    <t>Medium</t>
  </si>
  <si>
    <t>Threshold (kg)</t>
  </si>
  <si>
    <t>M/ment type (M,C,E)</t>
  </si>
  <si>
    <t>Method type</t>
  </si>
  <si>
    <t>Total emissions (kg)</t>
  </si>
  <si>
    <t>ART/ BRT/ NE</t>
  </si>
  <si>
    <t>M/ment and Method check</t>
  </si>
  <si>
    <t>% difference</t>
  </si>
  <si>
    <t>Note: please state why something has changed e.g., production increased or decreased; a unit(s) was offline, is new, or back online; a new methodology/contractor was used. Please explain why there is an increase or decrease in concentration.</t>
  </si>
  <si>
    <t>% chk value</t>
  </si>
  <si>
    <t>Chk qual (false = fail)</t>
  </si>
  <si>
    <t>THRESHOLD CALC</t>
  </si>
  <si>
    <t>THREHOLD CHECK</t>
  </si>
  <si>
    <t>Waste</t>
  </si>
  <si>
    <t>Qualification: please explain differences between 2025 and 2024 data when check a column contains"please qualify"</t>
  </si>
  <si>
    <t>Pre-filled; please edit as required.</t>
  </si>
  <si>
    <t>Type</t>
  </si>
  <si>
    <t>Treatment</t>
  </si>
  <si>
    <t>M'ment type (M,C,E)</t>
  </si>
  <si>
    <t>Total (tonnes)</t>
  </si>
  <si>
    <t>Method description (explain how you produced the transfer value; include calculations where appropriate)</t>
  </si>
  <si>
    <t>Total (tonnes) (Enter 0 if no tonnage)</t>
  </si>
  <si>
    <t>Destination country (only for Outside UK Hazardous)</t>
  </si>
  <si>
    <t>Method description</t>
  </si>
  <si>
    <t>Diff chk</t>
  </si>
  <si>
    <t>Chk qual (false=fail)</t>
  </si>
  <si>
    <t>Outside UK waste destination</t>
  </si>
  <si>
    <t>Non-hazardous</t>
  </si>
  <si>
    <t>Disposal</t>
  </si>
  <si>
    <t>Recovery</t>
  </si>
  <si>
    <t>Hazardous</t>
  </si>
  <si>
    <t>Outside UK Hazardous*</t>
  </si>
  <si>
    <t>* We will be in touch to collect the address details as required for UK-PRTR reporting</t>
  </si>
  <si>
    <t>Additional voluntary information on carbon dioxide emissions</t>
  </si>
  <si>
    <t>We are requesting more detailed information on the sources of the carbon dioxide you report to SPRI. 
Please see the SPRI 2022 Guidance note for more information.</t>
  </si>
  <si>
    <t>Please provide below:</t>
  </si>
  <si>
    <t>• the amounts (kg) of carbon dioxide from each source, as used to produce your total carbon dioxide figure</t>
  </si>
  <si>
    <t>• information on how you generated the figure; this could be a simple calculation or a note that you've used a formal method - e.g. ETS.</t>
  </si>
  <si>
    <t>Source of carbon dioxide</t>
  </si>
  <si>
    <t>Category</t>
  </si>
  <si>
    <t>Emission (kg)</t>
  </si>
  <si>
    <t>Method:</t>
  </si>
  <si>
    <t>Comments:</t>
  </si>
  <si>
    <t>Percentage of reported carbon dioxide value</t>
  </si>
  <si>
    <t>Combustion</t>
  </si>
  <si>
    <t>combustion of biomass*</t>
  </si>
  <si>
    <t>combustion of biogas</t>
  </si>
  <si>
    <t>combustion of any other fuel</t>
  </si>
  <si>
    <t>Process</t>
  </si>
  <si>
    <t>fermentation for the production of food and drink</t>
  </si>
  <si>
    <t>cement production</t>
  </si>
  <si>
    <t xml:space="preserve">direct emission from waste </t>
  </si>
  <si>
    <t>(please replace this text with a further category as required)</t>
  </si>
  <si>
    <t>Total with sources identified</t>
  </si>
  <si>
    <t>* Combustion of biomass: this was previously requested as a percentage of the total carbon dioxide emission. See Guidance note for definition of biomass</t>
  </si>
  <si>
    <t>The Greenhouse Gas Protocol (GHG Protocol)</t>
  </si>
  <si>
    <t>Scope 2 (indirect emissions)</t>
  </si>
  <si>
    <t>Please provide below the amount (kg) of carbon dioxide from each source, as used to produce your Corporate Carbon Footprint figure:</t>
  </si>
  <si>
    <t>Source of carbon dioxide:</t>
  </si>
  <si>
    <t>Fuel source (drop down menu)</t>
  </si>
  <si>
    <t>if other source, please specify</t>
  </si>
  <si>
    <t xml:space="preserve">electricity or energy bought for heating and cooling buildings e.g. from the grid </t>
  </si>
  <si>
    <t>electricity or energy produced via a DAA for heating and cooling buildings e.g. a CHP</t>
  </si>
  <si>
    <t>electricity or energy bought for heating and cooling equipment and products</t>
  </si>
  <si>
    <t>electricity or energy produced via a DAA for heating and cooling equipment and products</t>
  </si>
  <si>
    <t>Feedback</t>
  </si>
  <si>
    <t xml:space="preserve">This is a trial approach and we welcome your feedback. </t>
  </si>
  <si>
    <r>
      <t xml:space="preserve">Much of the information above would routinely be provided by operators as part of the </t>
    </r>
    <r>
      <rPr>
        <i/>
        <sz val="11"/>
        <color theme="1"/>
        <rFont val="Calibri"/>
        <family val="2"/>
        <scheme val="minor"/>
      </rPr>
      <t>Method description</t>
    </r>
    <r>
      <rPr>
        <sz val="11"/>
        <color theme="1"/>
        <rFont val="Calibri"/>
        <family val="2"/>
        <scheme val="minor"/>
      </rPr>
      <t xml:space="preserve"> for carbon dioxide emissions. It would not be standardised, and it would not normally be published. We are asking for the information in this standardised form to:</t>
    </r>
  </si>
  <si>
    <t>• help us continue to improve the consistency of our quality assurance process by automation</t>
  </si>
  <si>
    <t>• allow us to consider future publication of summary information on carbon dioxide emission sources as part of the SPRI Official Statistic. NOTE: individual sites will not be mentioned or discoverable.</t>
  </si>
  <si>
    <t>We'd welcome any thoughts you have on this, including why you may have chosen not to complete this tab - please use the box below. Thank you for your help!</t>
  </si>
  <si>
    <t>Feedback:</t>
  </si>
  <si>
    <t>Method</t>
  </si>
  <si>
    <t>brt</t>
  </si>
  <si>
    <t>GHG</t>
  </si>
  <si>
    <t>Renewables</t>
  </si>
  <si>
    <t>WASTE_METHOD</t>
  </si>
  <si>
    <t>COMMON_NAME</t>
  </si>
  <si>
    <t>Threshold</t>
  </si>
  <si>
    <t>Is in Indicative list?</t>
  </si>
  <si>
    <t>Code</t>
  </si>
  <si>
    <t>Sector</t>
  </si>
  <si>
    <t>Activity</t>
  </si>
  <si>
    <t>Unit/metric</t>
  </si>
  <si>
    <t>Factor/Calc</t>
  </si>
  <si>
    <t>Notes</t>
  </si>
  <si>
    <t>SPRI Indy Code</t>
  </si>
  <si>
    <t>M</t>
  </si>
  <si>
    <t>Alternative Measurement Method in accordance with existing CEN/ISO measurement standards</t>
  </si>
  <si>
    <t>BRT</t>
  </si>
  <si>
    <t>Carbon dioxide</t>
  </si>
  <si>
    <t>Fossil fuels</t>
  </si>
  <si>
    <t>Weighing</t>
  </si>
  <si>
    <t>2,4-Dichlorophenol</t>
  </si>
  <si>
    <t>Air</t>
  </si>
  <si>
    <t>1(a)</t>
  </si>
  <si>
    <t>Energy sector</t>
  </si>
  <si>
    <t>Mineral oil and gas refineries</t>
  </si>
  <si>
    <t>Tonnes of products as oil equivalents</t>
  </si>
  <si>
    <t xml:space="preserve">the output of a facility expressed as the amount of energy released by burning 1 tonne of crude oil, considering that the energy content of a tonne of crude oil is 42 gigajoules; </t>
  </si>
  <si>
    <t>Tonnes of products</t>
  </si>
  <si>
    <t>unless otherwise stated, the weight of the stated metric, including any inherent moisture content of the products or extracted material, but excluding any product packaging/containment;</t>
  </si>
  <si>
    <t>Unless otherwise stated, the data on production volume shall cover total viable outputs from a facility and shall include the sum of all outputs during the year that are sold, stored on-site, and used on-site for further processing. The sum of outputs that are spoiled, rejected or off-specification shall be excluded.</t>
  </si>
  <si>
    <t>C</t>
  </si>
  <si>
    <t>Certified Reference Materials and accepted by SEPA</t>
  </si>
  <si>
    <t>ART</t>
  </si>
  <si>
    <t>Methane</t>
  </si>
  <si>
    <t>Other</t>
  </si>
  <si>
    <t>Mass Balance method which is accepted by SEPA</t>
  </si>
  <si>
    <t>Aldrin</t>
  </si>
  <si>
    <t>1(b)</t>
  </si>
  <si>
    <t>Installations for gasification and liquefaction</t>
  </si>
  <si>
    <t>Gigajoules of useful energy</t>
  </si>
  <si>
    <t>the energy effectively converted into electricity or heat expressed in gigajoules and served to the grid or the final user;</t>
  </si>
  <si>
    <t>The reporting on production volume shall cover activities performed in the facility and that are reported to the EU Registry on Industrial Sites with reference to the relevant facility. The reporting shall cover at least one activity. Sub activities should also be reported</t>
  </si>
  <si>
    <t>E</t>
  </si>
  <si>
    <t>EN 13211:2001</t>
  </si>
  <si>
    <t>NE</t>
  </si>
  <si>
    <t>Chlorofluorocarbons (CFCs)</t>
  </si>
  <si>
    <t>Other methodology</t>
  </si>
  <si>
    <t>Ammonia</t>
  </si>
  <si>
    <t>1(c)</t>
  </si>
  <si>
    <t>Thermal power stations and other combustion installations</t>
  </si>
  <si>
    <t>Where possible, the data on production volume shall be reported in accordance with the Prodcom methodology for national statistics on the production of manufactured goods and with the methodology laid down in Regulation (EU) 2019/2152 of the European parliament and of the Council:egulation (EU) 2019/2152 of the European Parliament and of the Council of 27 November 2019 on European business statistics, repealing 10 legal acts in the field of business statistics (OJ L 327, 17.12.2019, p. 1). ‘PRODuction COMmunautaire’ (Community Production). See https://ec.europa.eu/eurostat/web/prodcom/overview</t>
  </si>
  <si>
    <t>EN 13649:2001</t>
  </si>
  <si>
    <t>Hydrofluorocarbons (HFCs)</t>
  </si>
  <si>
    <t>Anthracene</t>
  </si>
  <si>
    <t>1(d)</t>
  </si>
  <si>
    <t>With a heat input of &lt;50 megawatts (MW)</t>
  </si>
  <si>
    <t>2(c).i</t>
  </si>
  <si>
    <t>EN 14385:2004</t>
  </si>
  <si>
    <t>Nitrous oxide</t>
  </si>
  <si>
    <t>Antimony</t>
  </si>
  <si>
    <t>Production and processing of metals</t>
  </si>
  <si>
    <t>Hot-rolling mills</t>
  </si>
  <si>
    <t>Cubic metres of incoming wastewater</t>
  </si>
  <si>
    <t>The volume of water that enters the treatment operations of the relevant 
waste-water treatment facility;</t>
  </si>
  <si>
    <t>2(c).ii</t>
  </si>
  <si>
    <t>EN 14791:2005</t>
  </si>
  <si>
    <t>Sulphur hexafluoride</t>
  </si>
  <si>
    <t>Argon-41</t>
  </si>
  <si>
    <t>Smitheries with hammers</t>
  </si>
  <si>
    <t>Tonnes of incoming waste</t>
  </si>
  <si>
    <t>the weight of all incoming waste, within a calendar year, to a facility that is further dealt within the defined recovery or disposal activity performed by the same facility and which excludes waste quantities transferred to other facilities without treatment;</t>
  </si>
  <si>
    <t>2(d)</t>
  </si>
  <si>
    <t>EN 14792:2005</t>
  </si>
  <si>
    <t>Arsenic</t>
  </si>
  <si>
    <t>Ferrous metal foundries</t>
  </si>
  <si>
    <t>Tonnes of the surface treatment substances (input)</t>
  </si>
  <si>
    <t>tonnes of organic solvent” means the weight of the total amount of solvents consumed in the operations performed within the facility;</t>
  </si>
  <si>
    <t>2(e).i</t>
  </si>
  <si>
    <t>EN 1484:1997</t>
  </si>
  <si>
    <t>Asbestos</t>
  </si>
  <si>
    <t>For the production of non-ferrous crude metals from  ore, concentrates or secondary raw materials by  metallurgical, chemical or electrolytic processes</t>
  </si>
  <si>
    <t>Number of livestock units</t>
  </si>
  <si>
    <t xml:space="preserve">“number of livestock units (LSU)” means the conversion rates:
Breeding sows &gt; 50 kg = 0,5 LU 
Other pigs = 0,3 LU 
Laying hens = 0,014 LU 
Other poultry = 0,03 LU
broilers = 0,007 LSU </t>
  </si>
  <si>
    <t>2(e).ii</t>
  </si>
  <si>
    <t>EN 15058:2004</t>
  </si>
  <si>
    <t>Atrazine</t>
  </si>
  <si>
    <t>For the smelting, including the alloying, of non-ferrous metals, including recovered products (refining, foundry casting, etc.)</t>
  </si>
  <si>
    <t>Tonnes of organic solvent (input)</t>
  </si>
  <si>
    <t>means the weight of the total amount of solvents consumed in the operations performed within the facility;</t>
  </si>
  <si>
    <t>2(f)</t>
  </si>
  <si>
    <t>EN 1911-1:2003</t>
  </si>
  <si>
    <t>Benzene</t>
  </si>
  <si>
    <t>Installations for surface treatment of metals and plastic materials using an electrolytic or chemical process</t>
  </si>
  <si>
    <t>Tonnes of paint used and/or removed</t>
  </si>
  <si>
    <t>means the weight of the paint consumed, the best estimate of the paint removed, or, when performing painting and removal activities within the same facility, the sum of both;</t>
  </si>
  <si>
    <t>3(a)</t>
  </si>
  <si>
    <t>EN 1911-3:2003</t>
  </si>
  <si>
    <t>Benzo (g,h,i) perylene</t>
  </si>
  <si>
    <t>Mineral industry</t>
  </si>
  <si>
    <t>Underground mining and related operations</t>
  </si>
  <si>
    <t>Tonnes of extracted material</t>
  </si>
  <si>
    <t>3(b)</t>
  </si>
  <si>
    <t>EN 1948-1:2006</t>
  </si>
  <si>
    <t>Benzo(a) pyrene</t>
  </si>
  <si>
    <t>Opencast mining</t>
  </si>
  <si>
    <t>3(c).i</t>
  </si>
  <si>
    <t>EN ISO 11885:1997</t>
  </si>
  <si>
    <t>Benzo(b) fluoranthene</t>
  </si>
  <si>
    <t>Cement clinker in rotary kilns</t>
  </si>
  <si>
    <t>3(e)</t>
  </si>
  <si>
    <t>European-wide Sector Specific Calculation method</t>
  </si>
  <si>
    <t>Benzo(k) fluoranthene</t>
  </si>
  <si>
    <t>Installations for the manufacture of glass, including glass fibre</t>
  </si>
  <si>
    <t>3(g)</t>
  </si>
  <si>
    <t>Emission Trading Scheme (ETS) approved method</t>
  </si>
  <si>
    <t>Benzyl butyl phthalate</t>
  </si>
  <si>
    <t>Installations for the manufacture of ceramic products by firing, in particular roofing tiles, bricks, refractory bricks, tiles, stoneware or porcelain</t>
  </si>
  <si>
    <t>4(a)</t>
  </si>
  <si>
    <t>ISO 10849:1996</t>
  </si>
  <si>
    <t>Brominated diphenylethers - total as Br</t>
  </si>
  <si>
    <t>Chemical industry</t>
  </si>
  <si>
    <t>Chemical installations for the production on an industrial scale of basic organic chemicals, such as:</t>
  </si>
  <si>
    <t>4(a).i</t>
  </si>
  <si>
    <t>ISO 11338-1:2003</t>
  </si>
  <si>
    <t>Butadiene</t>
  </si>
  <si>
    <t>Simple hydrocarbons (linear or cyclic, saturated or  unsaturated, aliphatic or aromatic)</t>
  </si>
  <si>
    <t>4(a).ii</t>
  </si>
  <si>
    <t>ISO 11338-2:2003</t>
  </si>
  <si>
    <t>Cadmium</t>
  </si>
  <si>
    <t>Oxygen-containing hydrocarbons such as alcohols,  aldehydes, ketones, carboxylic acids, esters,  acetates, ethers, peroxides, epoxy resins</t>
  </si>
  <si>
    <t>4(a).ix</t>
  </si>
  <si>
    <t>ISO 12039:2001</t>
  </si>
  <si>
    <t>Caesium-137</t>
  </si>
  <si>
    <t>Synthetic rubbers</t>
  </si>
  <si>
    <t>4(a).viii</t>
  </si>
  <si>
    <t>ISO 18857-1:2005</t>
  </si>
  <si>
    <t>Basic plastic materials (polymers, synthetic fibres  and cellulose-based fibres)</t>
  </si>
  <si>
    <t>4(a).x</t>
  </si>
  <si>
    <t>ISO 7935:1992</t>
  </si>
  <si>
    <t>Carbon monoxide</t>
  </si>
  <si>
    <t>Dyes and pigments</t>
  </si>
  <si>
    <t>4(b).i</t>
  </si>
  <si>
    <t>Mass Balance method accepted by SEPA</t>
  </si>
  <si>
    <t>Carbon tetrachloride</t>
  </si>
  <si>
    <t>Gases, such as ammonia, chlorine or hydrogen  chloride, fluorine or hydrogen fluoride, carbon  oxides, sulphur compounds, nitrogen oxides,  hydrogen, sulphur dioxide, carbonyl chloride</t>
  </si>
  <si>
    <t>4(b).ii</t>
  </si>
  <si>
    <t>National or Regional Binding, prescribed by legal act for the pollutant and facility concerned</t>
  </si>
  <si>
    <t>Carbon-14</t>
  </si>
  <si>
    <t>Acids, such as chromic acid, hydrofluoric acid,  phosphoric acid, nitric acid, hydrochloric acid,  sulphuric acid, oleum, sulphurous acids</t>
  </si>
  <si>
    <t>4(b).iv</t>
  </si>
  <si>
    <t>Chlordane</t>
  </si>
  <si>
    <t>Salts, such as ammonium chloride, potassium  chlorate, potassium carbonate, sodium carbonate,  perborate, silver nitrate</t>
  </si>
  <si>
    <t>4(b).v</t>
  </si>
  <si>
    <t>Prescribed by SEPA in your permit</t>
  </si>
  <si>
    <t>Chlordecone</t>
  </si>
  <si>
    <t>Non-metals, metal oxides or other inorganic  compounds such as calcium carbide, silicon, silicon  carbide</t>
  </si>
  <si>
    <t>4(d)</t>
  </si>
  <si>
    <t>Revised 1996 IPCC Guidelines for National GHGI</t>
  </si>
  <si>
    <t>Chlorine and total inorganic chlorine compounds - as HCl</t>
  </si>
  <si>
    <t>Chemical installations for the production on an industrial scale of basic plant health products and of biocides</t>
  </si>
  <si>
    <t>4(e)</t>
  </si>
  <si>
    <t>Installations using a chemical or biological process for the production on an industrial scale of basic pharmaceutical products</t>
  </si>
  <si>
    <t>4(f)</t>
  </si>
  <si>
    <t>Chloroform</t>
  </si>
  <si>
    <t>Installations for the production on an industrial scale of explosives and pyrotechnic products</t>
  </si>
  <si>
    <t>5(a)</t>
  </si>
  <si>
    <r>
      <t xml:space="preserve">Method type according to method </t>
    </r>
    <r>
      <rPr>
        <b/>
        <u/>
        <sz val="11"/>
        <color theme="1"/>
        <rFont val="Calibri"/>
        <family val="2"/>
        <scheme val="minor"/>
      </rPr>
      <t>Pollutants</t>
    </r>
  </si>
  <si>
    <r>
      <t xml:space="preserve">Method type according to method </t>
    </r>
    <r>
      <rPr>
        <b/>
        <u/>
        <sz val="11"/>
        <color theme="1"/>
        <rFont val="Calibri"/>
        <family val="2"/>
        <scheme val="minor"/>
      </rPr>
      <t>Waste</t>
    </r>
  </si>
  <si>
    <t>Chromium</t>
  </si>
  <si>
    <t>Waste and waste-water management</t>
  </si>
  <si>
    <t>Installations for the recovery or disposal of hazardous waste.</t>
  </si>
  <si>
    <t>5(b)</t>
  </si>
  <si>
    <t>Chromium VI</t>
  </si>
  <si>
    <t>Installations for the incineration of municipal waste</t>
  </si>
  <si>
    <t>5(c)</t>
  </si>
  <si>
    <t>Chromium(III)</t>
  </si>
  <si>
    <t>Installations for the disposal of non-hazardous waste</t>
  </si>
  <si>
    <t>5(d)</t>
  </si>
  <si>
    <t>Chrysene</t>
  </si>
  <si>
    <t>Landfills (excluding landfills of inert waste)</t>
  </si>
  <si>
    <t>5(e)</t>
  </si>
  <si>
    <t>Copper</t>
  </si>
  <si>
    <t>5(d).i</t>
  </si>
  <si>
    <t>Landfills of inert waste</t>
  </si>
  <si>
    <t>Receiving 10 tonnes per day or with a total capacity of 25,000 tonnes</t>
  </si>
  <si>
    <t>5(f).i</t>
  </si>
  <si>
    <t>Di(2-ethylhexyl) phthalate</t>
  </si>
  <si>
    <t>Installations for the disposal or recycling of animal carcasses and animal waste</t>
  </si>
  <si>
    <t>5(f).ii</t>
  </si>
  <si>
    <t>Dichlorodiphenyltrichloroethane - all isomers</t>
  </si>
  <si>
    <t>Municipal waste-water treatment plants</t>
  </si>
  <si>
    <t>5(g)</t>
  </si>
  <si>
    <t>Dichlorvos</t>
  </si>
  <si>
    <t>5(h).v</t>
  </si>
  <si>
    <t>Dieldrin</t>
  </si>
  <si>
    <t>Independently operated industrial waste-water treatment plants which serve one or more activities of this list</t>
  </si>
  <si>
    <t>6(a)</t>
  </si>
  <si>
    <t>Dimethoate</t>
  </si>
  <si>
    <t>5(h).i</t>
  </si>
  <si>
    <t>Installations for recovery, or a mix of recovery and disposal, of non-hazardous waste with a capacity exceeding 75 tonnes per day</t>
  </si>
  <si>
    <t>Disposal of non-hazardous waste: biological treatment;</t>
  </si>
  <si>
    <t>6(b)</t>
  </si>
  <si>
    <t>Dioxins and furans - as ITEQ</t>
  </si>
  <si>
    <t>5(h).ii</t>
  </si>
  <si>
    <t>Recovery, or a mix of recovery and disposal, of non-hazardous waste with a capacity exceeding 75 tonnes per day</t>
  </si>
  <si>
    <t>Disposal of non-hazardous waste: physico-chemical treatment;</t>
  </si>
  <si>
    <t>6(c)</t>
  </si>
  <si>
    <t>Dioxins and furans - as WHO TEQ</t>
  </si>
  <si>
    <t>5(h).iii</t>
  </si>
  <si>
    <t>Disposal of non-hazardous waste: pre-treatment of waste for incineration or co-incineration;</t>
  </si>
  <si>
    <t>7(a).i</t>
  </si>
  <si>
    <t>Endrin</t>
  </si>
  <si>
    <t>5(h).iv</t>
  </si>
  <si>
    <t>Disposal of non-hazardous waste: treatment of slags and ashes;</t>
  </si>
  <si>
    <t>7(a).ii</t>
  </si>
  <si>
    <t>Ethylbenzene</t>
  </si>
  <si>
    <t>When the only waste treatment activity carried out is anaerobic digestion, the capacity threshold for this activity shall be 100 tonnes per day.</t>
  </si>
  <si>
    <t>7(a).iii</t>
  </si>
  <si>
    <t>Ethylene dichloride</t>
  </si>
  <si>
    <t>Paper and wood production and processing</t>
  </si>
  <si>
    <t>Industrial plants for the production of pulp from timber or similar fibrous materials</t>
  </si>
  <si>
    <t>7(b).i</t>
  </si>
  <si>
    <t>Ethylene oxide</t>
  </si>
  <si>
    <t>Industrial plants for the production of paper and board and other primary wood products (such as chipboard, fibreboard and plywood)</t>
  </si>
  <si>
    <t>7(b).ii</t>
  </si>
  <si>
    <t>Fluoranthene</t>
  </si>
  <si>
    <t>Industrial plants for the preservation of wood and wood products with chemicals</t>
  </si>
  <si>
    <t>8(a)</t>
  </si>
  <si>
    <t>Fluorine and total inorganic fluorine compounds - as HF</t>
  </si>
  <si>
    <t>Intensive livestock production and aquaculture</t>
  </si>
  <si>
    <t>Installations for the intensive rearing of poultry</t>
  </si>
  <si>
    <t>8(b).i</t>
  </si>
  <si>
    <r>
      <rPr>
        <b/>
        <sz val="11"/>
        <color theme="1"/>
        <rFont val="Wingdings"/>
        <charset val="2"/>
      </rPr>
      <t>ß</t>
    </r>
    <r>
      <rPr>
        <b/>
        <sz val="11"/>
        <color theme="1"/>
        <rFont val="Calibri"/>
        <family val="2"/>
        <scheme val="minor"/>
      </rPr>
      <t xml:space="preserve"> New method types can be added in the green cells, these should appear automatically in the drop down</t>
    </r>
  </si>
  <si>
    <t>Fluorine-18</t>
  </si>
  <si>
    <t>Installations for the intensive rearing of pigs</t>
  </si>
  <si>
    <t>8(b).ii</t>
  </si>
  <si>
    <t>Formaldehyde</t>
  </si>
  <si>
    <t>8(c)</t>
  </si>
  <si>
    <t>Group of Two or More Specified Radionuclides</t>
  </si>
  <si>
    <t>Intensive aquaculture</t>
  </si>
  <si>
    <t>9(a)</t>
  </si>
  <si>
    <t>Halons</t>
  </si>
  <si>
    <t>9(b)</t>
  </si>
  <si>
    <t>Heptachlor</t>
  </si>
  <si>
    <t>Animal and vegetable products from the food and beverage sector</t>
  </si>
  <si>
    <t>Slaughterhouses</t>
  </si>
  <si>
    <t>9(c)</t>
  </si>
  <si>
    <t>Hexabromobiphenyl</t>
  </si>
  <si>
    <t>(i) Animal raw materials (other than milk)</t>
  </si>
  <si>
    <t>9(e)</t>
  </si>
  <si>
    <t>Hexabromocyclododecane</t>
  </si>
  <si>
    <t>(ii) Vegetable raw materials</t>
  </si>
  <si>
    <t>Hexachlorobenzene</t>
  </si>
  <si>
    <t>Treatment and processing of milk</t>
  </si>
  <si>
    <t>Hexachlorocyclohexane - all isomers</t>
  </si>
  <si>
    <t>Other activities</t>
  </si>
  <si>
    <t>Plants for the pre-treatment (operations such as washing, bleaching, mercerization) or dyeing of fibres or textiles</t>
  </si>
  <si>
    <t>Hydrochlorofluorocarbons (HCFCs)</t>
  </si>
  <si>
    <t>Plants for the tanning of hides and skins</t>
  </si>
  <si>
    <t>Installations for the surface treatment of substances, objects or products using organic solvents, in particular for dressing, printing, coating, degreasing, waterproofing, sizing, painting, cleaning or impregnating</t>
  </si>
  <si>
    <t>Hydrogen chloride</t>
  </si>
  <si>
    <t>Installations for the building of, and painting or removal of paint from ships</t>
  </si>
  <si>
    <r>
      <t xml:space="preserve">Count height (this is for Data Validation formula in column I Pollutant emissions tab or column G in Waste transfers tab) </t>
    </r>
    <r>
      <rPr>
        <b/>
        <sz val="11"/>
        <color rgb="FFFF0000"/>
        <rFont val="Calibri"/>
        <family val="2"/>
        <scheme val="minor"/>
      </rPr>
      <t xml:space="preserve"> </t>
    </r>
    <r>
      <rPr>
        <b/>
        <sz val="11"/>
        <color rgb="FFFF0000"/>
        <rFont val="Segoe UI Symbol"/>
        <family val="2"/>
      </rPr>
      <t>⚠</t>
    </r>
    <r>
      <rPr>
        <b/>
        <sz val="11"/>
        <color rgb="FFFF0000"/>
        <rFont val="Calibri"/>
        <family val="2"/>
      </rPr>
      <t xml:space="preserve"> </t>
    </r>
    <r>
      <rPr>
        <b/>
        <sz val="11"/>
        <color rgb="FFFF0000"/>
        <rFont val="Calibri"/>
        <family val="2"/>
        <scheme val="minor"/>
      </rPr>
      <t xml:space="preserve">DO NOT MODIFY </t>
    </r>
    <r>
      <rPr>
        <b/>
        <sz val="11"/>
        <color rgb="FFFF0000"/>
        <rFont val="Segoe UI Symbol"/>
        <family val="2"/>
      </rPr>
      <t>⚠</t>
    </r>
  </si>
  <si>
    <t>Hydrogen cyanide</t>
  </si>
  <si>
    <t>Indeno (1,2,3-c,d)</t>
  </si>
  <si>
    <t>Iodine-125</t>
  </si>
  <si>
    <t>Iodine-129</t>
  </si>
  <si>
    <t>Iodine-131</t>
  </si>
  <si>
    <t>Krypton-85</t>
  </si>
  <si>
    <t>Lead</t>
  </si>
  <si>
    <t>Lindane</t>
  </si>
  <si>
    <t>Manganese</t>
  </si>
  <si>
    <t>Mercury</t>
  </si>
  <si>
    <t>Methyl chloride</t>
  </si>
  <si>
    <t>Methyl chloroform</t>
  </si>
  <si>
    <t>Methylene chloride</t>
  </si>
  <si>
    <t>Mirex</t>
  </si>
  <si>
    <t>Naphthalene</t>
  </si>
  <si>
    <t>Nickel</t>
  </si>
  <si>
    <t>Nitrogen oxides, NO and NO2 as NO2</t>
  </si>
  <si>
    <t>Non-methane volatile organic compounds (NMVOCs)</t>
  </si>
  <si>
    <t>Other Alpha-emitting Radionuclides</t>
  </si>
  <si>
    <t>Other Non Alpha-emitting Radionuclides</t>
  </si>
  <si>
    <t>Other Radionuclide Not Listed</t>
  </si>
  <si>
    <t>Particulate matter - PM10 and smaller</t>
  </si>
  <si>
    <t>Particulate matter - total</t>
  </si>
  <si>
    <t>Particulates - PM2.5 and smaller only</t>
  </si>
  <si>
    <t>Pentachlorobenzene</t>
  </si>
  <si>
    <t>Pentachlorophenol</t>
  </si>
  <si>
    <t>Perfluorocarbons (PFCs)</t>
  </si>
  <si>
    <t>Phenols - total as C</t>
  </si>
  <si>
    <t>Polychlorinated biphenyls</t>
  </si>
  <si>
    <t>Polychlorinated biphenyls (PCBs) - as WHO TEQ</t>
  </si>
  <si>
    <t>Polycyclic aromatic hydrocarbons (PAHs) (four indicator compounds of LRTAP)</t>
  </si>
  <si>
    <t>Selenium</t>
  </si>
  <si>
    <t>Styrene</t>
  </si>
  <si>
    <t>Sulphur oxides, SO2 and SO3 as SO2</t>
  </si>
  <si>
    <t>Sulphur-35</t>
  </si>
  <si>
    <t>Tetrachloroethane</t>
  </si>
  <si>
    <t>Tetrachloroethylene</t>
  </si>
  <si>
    <t>Toluene</t>
  </si>
  <si>
    <t>Toxaphene</t>
  </si>
  <si>
    <t>Trichlorobenzene - all isomers</t>
  </si>
  <si>
    <t>Trichloroethylene</t>
  </si>
  <si>
    <t>Tritium</t>
  </si>
  <si>
    <t>Vanadium</t>
  </si>
  <si>
    <t>Vinyl chloride</t>
  </si>
  <si>
    <t>Xenon-133</t>
  </si>
  <si>
    <t>Xylene - all isomers</t>
  </si>
  <si>
    <t>Zinc</t>
  </si>
  <si>
    <t>Waste water</t>
  </si>
  <si>
    <t>2,4-Dichlorophenoxyacetic acid (2,4-D) - ester and non-ester</t>
  </si>
  <si>
    <t>4-tert-octylphenol</t>
  </si>
  <si>
    <t>Alachlor</t>
  </si>
  <si>
    <t>Americium-241</t>
  </si>
  <si>
    <t>Waste Water</t>
  </si>
  <si>
    <t>Azamethiphos</t>
  </si>
  <si>
    <t>Bisphenol-A</t>
  </si>
  <si>
    <t>Caesium-134</t>
  </si>
  <si>
    <t>Chlorfenvinphos</t>
  </si>
  <si>
    <t>Chlorides - total as Cl</t>
  </si>
  <si>
    <t>Chlorpyrifos</t>
  </si>
  <si>
    <t>Chromium-51</t>
  </si>
  <si>
    <t>Cobalt-57</t>
  </si>
  <si>
    <t>Cobalt-60</t>
  </si>
  <si>
    <t>Cyanides - total as CN</t>
  </si>
  <si>
    <t>Cypermethrin</t>
  </si>
  <si>
    <t>Deltamethrin</t>
  </si>
  <si>
    <t>Diazinon</t>
  </si>
  <si>
    <t>Diuron</t>
  </si>
  <si>
    <t>Emamectin benzoate</t>
  </si>
  <si>
    <t>Endosulfan</t>
  </si>
  <si>
    <t>Erbium-169</t>
  </si>
  <si>
    <t>Fluorides - total as F</t>
  </si>
  <si>
    <t>Gallium-67</t>
  </si>
  <si>
    <t>Halogenated organic compounds - total as AOX</t>
  </si>
  <si>
    <t>Hexachlorobutadiene</t>
  </si>
  <si>
    <t>Indium-111</t>
  </si>
  <si>
    <t>Iodine-123</t>
  </si>
  <si>
    <t>Iron</t>
  </si>
  <si>
    <t>Isodrin</t>
  </si>
  <si>
    <t>Isoproturon</t>
  </si>
  <si>
    <t>Lead-210</t>
  </si>
  <si>
    <t>Linuron</t>
  </si>
  <si>
    <t>Mecoprop</t>
  </si>
  <si>
    <t>Neptunium-237</t>
  </si>
  <si>
    <t>Nitrogen - total as N</t>
  </si>
  <si>
    <t>Nonylphenol ethoxylates</t>
  </si>
  <si>
    <t>Nonylphenols</t>
  </si>
  <si>
    <t>Nonyphenol and nonylphenol ethoxylates</t>
  </si>
  <si>
    <t>Octylphenol and octylphenol ethoxylates</t>
  </si>
  <si>
    <t>Octylphenol ethoxylates</t>
  </si>
  <si>
    <t>Octylphenols</t>
  </si>
  <si>
    <t>Organic tin compounds - total as Sn</t>
  </si>
  <si>
    <t>Perfluoro octanyl sulphate (PFOS)</t>
  </si>
  <si>
    <t>Permethrin</t>
  </si>
  <si>
    <t>Phosphorus - total as P</t>
  </si>
  <si>
    <t>Phosphorus-32</t>
  </si>
  <si>
    <t>Phosphorus-33</t>
  </si>
  <si>
    <t>Plutonium-alpha</t>
  </si>
  <si>
    <t>Polonium-210</t>
  </si>
  <si>
    <t>Radium-226</t>
  </si>
  <si>
    <t>Radium-228</t>
  </si>
  <si>
    <t>Samarium-153</t>
  </si>
  <si>
    <t>Selenium-75</t>
  </si>
  <si>
    <t>Short chain (C10-13) chlorinated paraffins</t>
  </si>
  <si>
    <t>Simazine</t>
  </si>
  <si>
    <t>Sodium-22</t>
  </si>
  <si>
    <t>Strontium-89</t>
  </si>
  <si>
    <t>Strontium-90</t>
  </si>
  <si>
    <t>Technetium-99m</t>
  </si>
  <si>
    <t>Teflubenzuron</t>
  </si>
  <si>
    <t>Thallium-201</t>
  </si>
  <si>
    <t>Thorium-232</t>
  </si>
  <si>
    <t>Total organic carbon or COD/3</t>
  </si>
  <si>
    <t>Tributyltin compounds</t>
  </si>
  <si>
    <t>Triclosan</t>
  </si>
  <si>
    <t>Trifluralin</t>
  </si>
  <si>
    <t>Triphenyltin compounds</t>
  </si>
  <si>
    <t>Uranium-alpha</t>
  </si>
  <si>
    <t>Yttrium-90</t>
  </si>
  <si>
    <t>Water</t>
  </si>
  <si>
    <t>Plutonium-241</t>
  </si>
  <si>
    <r>
      <rPr>
        <sz val="11"/>
        <color theme="1"/>
        <rFont val="Wingdings"/>
        <charset val="2"/>
      </rPr>
      <t>ß</t>
    </r>
    <r>
      <rPr>
        <sz val="11"/>
        <color theme="1"/>
        <rFont val="Calibri"/>
        <family val="2"/>
        <scheme val="minor"/>
      </rPr>
      <t xml:space="preserve">List of sites that submitted a Nil return last year. Only they (and New sites) are allows to enter blank under total emissions (Pollutant emissions tab) if they are not emitting the pollutant. The threshold code column will update with NA. </t>
    </r>
    <r>
      <rPr>
        <b/>
        <sz val="11"/>
        <color rgb="FFFF0000"/>
        <rFont val="Segoe UI Symbol"/>
        <family val="2"/>
      </rPr>
      <t xml:space="preserve">⚠Needs updating </t>
    </r>
    <r>
      <rPr>
        <b/>
        <sz val="11"/>
        <color rgb="FFFF0000"/>
        <rFont val="Calibri"/>
        <family val="2"/>
        <charset val="2"/>
        <scheme val="minor"/>
      </rPr>
      <t xml:space="preserve">each year </t>
    </r>
    <r>
      <rPr>
        <b/>
        <sz val="11"/>
        <color rgb="FFFF0000"/>
        <rFont val="Segoe UI Symbol"/>
        <family val="2"/>
      </rPr>
      <t>⚠</t>
    </r>
  </si>
  <si>
    <r>
      <rPr>
        <sz val="11"/>
        <color theme="1"/>
        <rFont val="Wingdings"/>
        <charset val="2"/>
      </rPr>
      <t>ß</t>
    </r>
    <r>
      <rPr>
        <sz val="11"/>
        <color theme="1"/>
        <rFont val="Calibri"/>
        <family val="2"/>
        <scheme val="minor"/>
      </rPr>
      <t xml:space="preserve">List of new sites . Only they (and last years nil returns) are allows to enter blank under total emissions (Pollutant emissions tab) if they are not emitting the pollutant. The threshold code column will update with NA. </t>
    </r>
    <r>
      <rPr>
        <b/>
        <sz val="11"/>
        <color rgb="FFFF0000"/>
        <rFont val="Segoe UI Symbol"/>
        <family val="2"/>
      </rPr>
      <t xml:space="preserve">⚠Needs updating </t>
    </r>
    <r>
      <rPr>
        <b/>
        <sz val="11"/>
        <color rgb="FFFF0000"/>
        <rFont val="Calibri"/>
        <family val="2"/>
        <charset val="2"/>
        <scheme val="minor"/>
      </rPr>
      <t xml:space="preserve">each year </t>
    </r>
    <r>
      <rPr>
        <b/>
        <sz val="11"/>
        <color rgb="FFFF0000"/>
        <rFont val="Segoe UI Symbol"/>
        <family val="2"/>
      </rPr>
      <t>⚠</t>
    </r>
  </si>
  <si>
    <t>ZW3yXEbPcky6gnV32cLXq7cwVhAHndhNg-WCqwW0TY9UOTZRMFNHMU5DTjJWS1BVMjJUUDExMTRTWC4u</t>
  </si>
  <si>
    <t>Form1</t>
  </si>
  <si>
    <t>{583c32ff-935e-4d97-96c3-b12827ac03a7}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</si>
</sst>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7">
    <font>
      <sz val="11"/>
      <color theme="1"/>
      <name val="Calibri"/>
      <family val="2"/>
      <scheme val="minor"/>
    </font>
    <font>
      <b/>
      <sz val="14"/>
      <color theme="1"/>
      <name val="Calibri"/>
      <family val="2"/>
      <scheme val="minor"/>
    </font>
    <font>
      <b/>
      <sz val="11"/>
      <color theme="1"/>
      <name val="Calibri"/>
      <family val="2"/>
      <scheme val="minor"/>
    </font>
    <font>
      <b/>
      <sz val="16"/>
      <color theme="1"/>
      <name val="Calibri"/>
      <family val="2"/>
      <scheme val="minor"/>
    </font>
    <font>
      <b/>
      <i/>
      <sz val="11"/>
      <color theme="1"/>
      <name val="Calibri"/>
      <family val="2"/>
      <scheme val="minor"/>
    </font>
    <font>
      <b/>
      <sz val="12"/>
      <color theme="1"/>
      <name val="Calibri"/>
      <family val="2"/>
      <scheme val="minor"/>
    </font>
    <font>
      <b/>
      <sz val="10"/>
      <color theme="1"/>
      <name val="Calibri"/>
      <family val="2"/>
      <scheme val="minor"/>
    </font>
    <font>
      <sz val="10"/>
      <color theme="1"/>
      <name val="Calibri"/>
      <family val="2"/>
      <scheme val="minor"/>
    </font>
    <font>
      <b/>
      <sz val="12"/>
      <color rgb="FFFF0000"/>
      <name val="Calibri"/>
      <family val="2"/>
      <scheme val="minor"/>
    </font>
    <font>
      <b/>
      <sz val="10"/>
      <color rgb="FFFF0000"/>
      <name val="Calibri"/>
      <family val="2"/>
      <scheme val="minor"/>
    </font>
    <font>
      <sz val="10"/>
      <color rgb="FFFF0000"/>
      <name val="Calibri"/>
      <family val="2"/>
      <scheme val="minor"/>
    </font>
    <font>
      <sz val="11"/>
      <color theme="1"/>
      <name val="Calibri"/>
      <family val="2"/>
    </font>
    <font>
      <i/>
      <sz val="11"/>
      <color theme="1"/>
      <name val="Calibri"/>
      <family val="2"/>
      <scheme val="minor"/>
    </font>
    <font>
      <i/>
      <sz val="10"/>
      <color theme="1"/>
      <name val="Calibri"/>
      <family val="2"/>
      <scheme val="minor"/>
    </font>
    <font>
      <sz val="11"/>
      <name val="Calibri"/>
      <family val="2"/>
      <scheme val="minor"/>
    </font>
    <font>
      <sz val="12"/>
      <color rgb="FF000000"/>
      <name val="Arial"/>
      <family val="2"/>
    </font>
    <font>
      <sz val="8"/>
      <name val="Calibri"/>
      <family val="2"/>
      <scheme val="minor"/>
    </font>
    <font>
      <sz val="11"/>
      <color theme="1"/>
      <name val="Calibri"/>
      <family val="2"/>
      <scheme val="minor"/>
    </font>
    <font>
      <sz val="11"/>
      <color theme="9"/>
      <name val="Calibri"/>
      <family val="2"/>
      <scheme val="minor"/>
    </font>
    <font>
      <sz val="11"/>
      <color rgb="FF000000"/>
      <name val="Calibri"/>
      <family val="2"/>
      <scheme val="minor"/>
    </font>
    <font>
      <b/>
      <u/>
      <sz val="11"/>
      <color theme="1"/>
      <name val="Calibri"/>
      <family val="2"/>
      <scheme val="minor"/>
    </font>
    <font>
      <sz val="8"/>
      <color rgb="FF000000"/>
      <name val="Segoe UI Symbol"/>
      <family val="2"/>
    </font>
    <font>
      <sz val="11"/>
      <color theme="1"/>
      <name val="Wingdings"/>
      <charset val="2"/>
    </font>
    <font>
      <sz val="11"/>
      <color theme="1"/>
      <name val="Calibri"/>
      <family val="2"/>
      <charset val="2"/>
      <scheme val="minor"/>
    </font>
    <font>
      <b/>
      <sz val="11"/>
      <color theme="1"/>
      <name val="Calibri"/>
      <family val="2"/>
      <charset val="2"/>
      <scheme val="minor"/>
    </font>
    <font>
      <b/>
      <sz val="11"/>
      <color theme="1"/>
      <name val="Wingdings"/>
      <charset val="2"/>
    </font>
    <font>
      <b/>
      <sz val="11"/>
      <color rgb="FFFF0000"/>
      <name val="Calibri"/>
      <family val="2"/>
      <scheme val="minor"/>
    </font>
    <font>
      <b/>
      <sz val="11"/>
      <color rgb="FFFF0000"/>
      <name val="Segoe UI Symbol"/>
      <family val="2"/>
    </font>
    <font>
      <b/>
      <sz val="11"/>
      <color rgb="FFFF0000"/>
      <name val="Calibri"/>
      <family val="2"/>
    </font>
    <font>
      <b/>
      <sz val="11"/>
      <color rgb="FFFF0000"/>
      <name val="Calibri"/>
      <family val="2"/>
      <charset val="2"/>
      <scheme val="minor"/>
    </font>
    <font>
      <b/>
      <sz val="10"/>
      <color rgb="FF000000"/>
      <name val="Calibri"/>
      <family val="2"/>
    </font>
    <font>
      <sz val="11"/>
      <color rgb="FF000000"/>
      <name val="Aptos Narrow"/>
      <family val="2"/>
    </font>
    <font>
      <b/>
      <sz val="16"/>
      <color rgb="FF000000"/>
      <name val="Calibri"/>
      <family val="2"/>
      <scheme val="minor"/>
    </font>
    <font>
      <b/>
      <sz val="14"/>
      <color rgb="FF000000"/>
      <name val="Calibri"/>
      <family val="2"/>
      <scheme val="minor"/>
    </font>
    <font>
      <b/>
      <sz val="12"/>
      <color rgb="FF000000"/>
      <name val="Calibri"/>
      <family val="2"/>
      <scheme val="minor"/>
    </font>
    <font>
      <b/>
      <sz val="10"/>
      <color rgb="FF000000"/>
      <name val="Calibri"/>
      <family val="2"/>
      <scheme val="minor"/>
    </font>
    <font>
      <sz val="11"/>
      <color rgb="FF000000"/>
      <name val="Calibri"/>
      <family val="2"/>
    </font>
  </fonts>
  <fills count="18">
    <fill>
      <patternFill patternType="none"/>
    </fill>
    <fill>
      <patternFill patternType="gray125"/>
    </fill>
    <fill>
      <patternFill patternType="solid">
        <fgColor rgb="FFF2F2F2"/>
        <bgColor indexed="64"/>
      </patternFill>
    </fill>
    <fill>
      <patternFill patternType="solid">
        <fgColor rgb="FFFFF2CC"/>
        <bgColor indexed="64"/>
      </patternFill>
    </fill>
    <fill>
      <patternFill patternType="solid">
        <fgColor rgb="FFDDEBF7"/>
        <bgColor indexed="64"/>
      </patternFill>
    </fill>
    <fill>
      <patternFill patternType="solid">
        <fgColor rgb="FFD9D9D9"/>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5" tint="-0.249977111117893"/>
        <bgColor indexed="64"/>
      </patternFill>
    </fill>
    <fill>
      <patternFill patternType="solid">
        <fgColor rgb="FFBFBFBF"/>
        <bgColor rgb="FF000000"/>
      </patternFill>
    </fill>
    <fill>
      <patternFill patternType="solid">
        <fgColor theme="9"/>
        <bgColor indexed="64"/>
      </patternFill>
    </fill>
    <fill>
      <patternFill patternType="solid">
        <fgColor rgb="FFD9E1F2"/>
        <bgColor rgb="FFD9E1F2"/>
      </patternFill>
    </fill>
    <fill>
      <patternFill patternType="solid">
        <fgColor theme="0"/>
        <bgColor indexed="64"/>
      </patternFill>
    </fill>
  </fills>
  <borders count="69">
    <border>
      <left/>
      <right/>
      <top/>
      <bottom/>
      <diagonal/>
    </border>
    <border>
      <left style="thin">
        <color rgb="FF000000"/>
      </left>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rgb="FF000000"/>
      </left>
      <right style="thin">
        <color rgb="FF000000"/>
      </right>
      <top style="thin">
        <color rgb="FF000000"/>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rgb="FF000000"/>
      </left>
      <right/>
      <top style="thin">
        <color rgb="FF000000"/>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9" fontId="17" fillId="0" borderId="0" applyFont="0" applyFill="0" applyBorder="0" applyAlignment="0" applyProtection="0"/>
  </cellStyleXfs>
  <cellXfs count="268">
    <xf numFmtId="0" fontId="0" fillId="0" borderId="0" xfId="0"/>
    <xf numFmtId="0" fontId="1" fillId="0" borderId="0" xfId="0" applyFont="1" applyAlignment="1">
      <alignment vertical="top"/>
    </xf>
    <xf numFmtId="0" fontId="0" fillId="0" borderId="0" xfId="0" applyAlignment="1">
      <alignment vertical="top"/>
    </xf>
    <xf numFmtId="0" fontId="2" fillId="0" borderId="0" xfId="0" applyFont="1" applyAlignment="1">
      <alignment vertical="top"/>
    </xf>
    <xf numFmtId="49" fontId="0" fillId="0" borderId="0" xfId="0" applyNumberFormat="1"/>
    <xf numFmtId="0" fontId="0" fillId="2" borderId="1" xfId="0" applyFill="1" applyBorder="1" applyAlignment="1">
      <alignment vertical="top"/>
    </xf>
    <xf numFmtId="0" fontId="5" fillId="0" borderId="0" xfId="0" applyFont="1" applyAlignment="1">
      <alignment horizontal="center" vertical="center"/>
    </xf>
    <xf numFmtId="0" fontId="5" fillId="0" borderId="0" xfId="0" applyFont="1" applyAlignment="1">
      <alignment vertical="center"/>
    </xf>
    <xf numFmtId="0" fontId="5" fillId="0" borderId="0" xfId="0" applyFont="1" applyAlignment="1">
      <alignment vertical="center" wrapText="1"/>
    </xf>
    <xf numFmtId="0" fontId="0" fillId="0" borderId="0" xfId="0" applyAlignment="1">
      <alignment horizontal="right" vertical="top"/>
    </xf>
    <xf numFmtId="0" fontId="0" fillId="0" borderId="1" xfId="0" applyBorder="1"/>
    <xf numFmtId="0" fontId="0" fillId="3" borderId="13" xfId="0" applyFill="1" applyBorder="1" applyAlignment="1" applyProtection="1">
      <alignment vertical="center" wrapText="1"/>
      <protection locked="0"/>
    </xf>
    <xf numFmtId="0" fontId="0" fillId="0" borderId="0" xfId="0" applyAlignment="1" applyProtection="1">
      <alignment vertical="top"/>
      <protection locked="0"/>
    </xf>
    <xf numFmtId="0" fontId="0" fillId="3" borderId="3" xfId="0" applyFill="1" applyBorder="1" applyAlignment="1" applyProtection="1">
      <alignment vertical="top"/>
      <protection locked="0"/>
    </xf>
    <xf numFmtId="0" fontId="0" fillId="3" borderId="13" xfId="0" applyFill="1" applyBorder="1" applyAlignment="1" applyProtection="1">
      <alignment vertical="top" wrapText="1"/>
      <protection locked="0"/>
    </xf>
    <xf numFmtId="0" fontId="0" fillId="0" borderId="0" xfId="0" applyAlignment="1" applyProtection="1">
      <alignment vertical="center"/>
      <protection locked="0"/>
    </xf>
    <xf numFmtId="0" fontId="0" fillId="0" borderId="1" xfId="0" applyBorder="1" applyAlignment="1">
      <alignment wrapText="1"/>
    </xf>
    <xf numFmtId="0" fontId="0" fillId="0" borderId="0" xfId="0" applyAlignment="1">
      <alignment vertical="top" wrapText="1"/>
    </xf>
    <xf numFmtId="0" fontId="0" fillId="0" borderId="0" xfId="0" applyAlignment="1">
      <alignment wrapText="1"/>
    </xf>
    <xf numFmtId="0" fontId="0" fillId="0" borderId="1" xfId="0" applyBorder="1" applyAlignment="1">
      <alignment vertical="top" wrapText="1"/>
    </xf>
    <xf numFmtId="0" fontId="0" fillId="0" borderId="0" xfId="0" applyAlignment="1" applyProtection="1">
      <alignment horizontal="left" vertical="center" wrapText="1"/>
      <protection locked="0"/>
    </xf>
    <xf numFmtId="0" fontId="0" fillId="3" borderId="21" xfId="0" applyFill="1" applyBorder="1" applyAlignment="1" applyProtection="1">
      <alignment vertical="top"/>
      <protection locked="0"/>
    </xf>
    <xf numFmtId="0" fontId="0" fillId="3" borderId="22" xfId="0" applyFill="1" applyBorder="1" applyAlignment="1" applyProtection="1">
      <alignment vertical="top"/>
      <protection locked="0"/>
    </xf>
    <xf numFmtId="0" fontId="7" fillId="0" borderId="0" xfId="0" applyFont="1"/>
    <xf numFmtId="0" fontId="7" fillId="0" borderId="0" xfId="0" applyFont="1" applyAlignment="1">
      <alignment horizontal="center" vertical="center" wrapText="1"/>
    </xf>
    <xf numFmtId="0" fontId="7" fillId="0" borderId="0" xfId="0" applyFont="1" applyAlignment="1">
      <alignment vertical="top" wrapText="1"/>
    </xf>
    <xf numFmtId="0" fontId="6" fillId="7" borderId="15" xfId="0" applyFont="1" applyFill="1" applyBorder="1" applyAlignment="1">
      <alignment horizontal="center" vertical="center"/>
    </xf>
    <xf numFmtId="0" fontId="6" fillId="0" borderId="0" xfId="0" applyFont="1" applyAlignment="1">
      <alignment vertical="center" wrapText="1"/>
    </xf>
    <xf numFmtId="0" fontId="10" fillId="8" borderId="16" xfId="0" applyFont="1" applyFill="1" applyBorder="1" applyAlignment="1">
      <alignment horizontal="centerContinuous" vertical="center" wrapText="1"/>
    </xf>
    <xf numFmtId="0" fontId="0" fillId="0" borderId="0" xfId="0" applyAlignment="1">
      <alignment vertical="center" wrapText="1"/>
    </xf>
    <xf numFmtId="0" fontId="0" fillId="0" borderId="0" xfId="0" applyAlignment="1">
      <alignment vertical="center"/>
    </xf>
    <xf numFmtId="0" fontId="11" fillId="0" borderId="0" xfId="0" applyFont="1" applyAlignment="1">
      <alignment vertical="top"/>
    </xf>
    <xf numFmtId="0" fontId="2" fillId="0" borderId="0" xfId="0" applyFont="1" applyAlignment="1">
      <alignment horizontal="left" vertical="center"/>
    </xf>
    <xf numFmtId="0" fontId="13" fillId="0" borderId="0" xfId="0" applyFont="1" applyAlignment="1">
      <alignment vertical="top"/>
    </xf>
    <xf numFmtId="0" fontId="6" fillId="7" borderId="16" xfId="0" applyFont="1" applyFill="1" applyBorder="1" applyAlignment="1">
      <alignment horizontal="center" vertical="center"/>
    </xf>
    <xf numFmtId="0" fontId="0" fillId="0" borderId="20" xfId="0" applyBorder="1" applyAlignment="1">
      <alignment vertical="center" wrapText="1"/>
    </xf>
    <xf numFmtId="3" fontId="0" fillId="8" borderId="20" xfId="0" applyNumberFormat="1" applyFill="1" applyBorder="1" applyAlignment="1" applyProtection="1">
      <alignment horizontal="left" vertical="top"/>
      <protection locked="0"/>
    </xf>
    <xf numFmtId="0" fontId="0" fillId="8" borderId="20" xfId="0" applyFill="1" applyBorder="1" applyAlignment="1" applyProtection="1">
      <alignment horizontal="left" vertical="top"/>
      <protection locked="0"/>
    </xf>
    <xf numFmtId="3" fontId="0" fillId="8" borderId="19" xfId="0" applyNumberFormat="1" applyFill="1" applyBorder="1" applyAlignment="1" applyProtection="1">
      <alignment horizontal="left" vertical="top"/>
      <protection locked="0"/>
    </xf>
    <xf numFmtId="0" fontId="0" fillId="8" borderId="19" xfId="0" applyFill="1" applyBorder="1" applyAlignment="1" applyProtection="1">
      <alignment horizontal="left" vertical="top"/>
      <protection locked="0"/>
    </xf>
    <xf numFmtId="0" fontId="0" fillId="0" borderId="19" xfId="0" applyBorder="1" applyAlignment="1">
      <alignment vertical="top"/>
    </xf>
    <xf numFmtId="0" fontId="2" fillId="9" borderId="22" xfId="0" applyFont="1" applyFill="1" applyBorder="1" applyAlignment="1">
      <alignment horizontal="left" vertical="center"/>
    </xf>
    <xf numFmtId="0" fontId="15" fillId="0" borderId="0" xfId="0" applyFont="1"/>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xf>
    <xf numFmtId="0" fontId="5" fillId="0" borderId="0" xfId="0" applyFont="1" applyAlignment="1">
      <alignment horizontal="center" vertical="center" wrapText="1"/>
    </xf>
    <xf numFmtId="0" fontId="7" fillId="0" borderId="0" xfId="0" applyFont="1" applyAlignment="1">
      <alignment horizontal="center"/>
    </xf>
    <xf numFmtId="0" fontId="6" fillId="0" borderId="0" xfId="0" applyFont="1" applyAlignment="1">
      <alignment horizontal="center" vertical="center" wrapText="1"/>
    </xf>
    <xf numFmtId="0" fontId="0" fillId="0" borderId="22" xfId="0" applyBorder="1" applyAlignment="1">
      <alignment vertical="center" wrapText="1"/>
    </xf>
    <xf numFmtId="0" fontId="2" fillId="0" borderId="18" xfId="0" applyFont="1" applyBorder="1" applyAlignment="1">
      <alignment vertical="top"/>
    </xf>
    <xf numFmtId="0" fontId="0" fillId="0" borderId="18" xfId="0" applyBorder="1" applyAlignment="1">
      <alignment vertical="top"/>
    </xf>
    <xf numFmtId="0" fontId="12" fillId="0" borderId="22" xfId="0" applyFont="1" applyBorder="1" applyAlignment="1" applyProtection="1">
      <alignment vertical="center" wrapText="1"/>
      <protection locked="0"/>
    </xf>
    <xf numFmtId="0" fontId="6" fillId="9" borderId="18" xfId="0" applyFont="1"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4" fontId="0" fillId="0" borderId="0" xfId="0" applyNumberFormat="1" applyAlignment="1" applyProtection="1">
      <alignment horizontal="left" vertical="center" wrapText="1"/>
      <protection locked="0"/>
    </xf>
    <xf numFmtId="0" fontId="0" fillId="0" borderId="0" xfId="0" applyAlignment="1">
      <alignment horizontal="left" wrapText="1"/>
    </xf>
    <xf numFmtId="0" fontId="0" fillId="0" borderId="0" xfId="0" applyAlignment="1" applyProtection="1">
      <alignment horizontal="center" vertical="top" wrapText="1"/>
      <protection locked="0"/>
    </xf>
    <xf numFmtId="0" fontId="0" fillId="0" borderId="0" xfId="0" applyAlignment="1" applyProtection="1">
      <alignment vertical="top" wrapText="1"/>
      <protection locked="0"/>
    </xf>
    <xf numFmtId="0" fontId="2" fillId="9" borderId="20" xfId="0" applyFont="1" applyFill="1" applyBorder="1" applyAlignment="1">
      <alignment horizontal="center" vertical="center" wrapText="1"/>
    </xf>
    <xf numFmtId="3" fontId="0" fillId="8" borderId="20" xfId="0" applyNumberFormat="1" applyFill="1" applyBorder="1" applyAlignment="1" applyProtection="1">
      <alignment horizontal="center" vertical="center"/>
      <protection locked="0"/>
    </xf>
    <xf numFmtId="3" fontId="0" fillId="8" borderId="19" xfId="0" applyNumberFormat="1" applyFill="1" applyBorder="1" applyAlignment="1" applyProtection="1">
      <alignment horizontal="center" vertical="center"/>
      <protection locked="0"/>
    </xf>
    <xf numFmtId="0" fontId="2" fillId="9" borderId="21" xfId="0" applyFont="1" applyFill="1" applyBorder="1" applyAlignment="1">
      <alignment horizontal="center" vertical="center"/>
    </xf>
    <xf numFmtId="0" fontId="2" fillId="9" borderId="20" xfId="0" applyFont="1" applyFill="1" applyBorder="1" applyAlignment="1">
      <alignment horizontal="center" vertical="center"/>
    </xf>
    <xf numFmtId="0" fontId="5" fillId="2" borderId="24" xfId="0" applyFont="1" applyFill="1" applyBorder="1" applyAlignment="1">
      <alignment horizontal="centerContinuous" vertical="center" wrapText="1"/>
    </xf>
    <xf numFmtId="0" fontId="5" fillId="2" borderId="28" xfId="0" applyFont="1" applyFill="1" applyBorder="1" applyAlignment="1">
      <alignment horizontal="centerContinuous" vertical="center" wrapText="1"/>
    </xf>
    <xf numFmtId="0" fontId="6" fillId="3" borderId="29" xfId="0" applyFont="1" applyFill="1" applyBorder="1" applyAlignment="1">
      <alignment horizontal="centerContinuous" vertical="center" wrapText="1"/>
    </xf>
    <xf numFmtId="0" fontId="5" fillId="2" borderId="38" xfId="0" applyFont="1" applyFill="1" applyBorder="1" applyAlignment="1">
      <alignment horizontal="centerContinuous" vertical="center" wrapText="1"/>
    </xf>
    <xf numFmtId="0" fontId="5" fillId="2" borderId="39" xfId="0" applyFont="1" applyFill="1" applyBorder="1" applyAlignment="1">
      <alignment horizontal="centerContinuous" vertical="center" wrapText="1"/>
    </xf>
    <xf numFmtId="0" fontId="8" fillId="8" borderId="24" xfId="0" applyFont="1" applyFill="1" applyBorder="1" applyAlignment="1">
      <alignment horizontal="centerContinuous" vertical="center" wrapText="1"/>
    </xf>
    <xf numFmtId="0" fontId="6" fillId="6" borderId="41" xfId="0" applyFont="1" applyFill="1" applyBorder="1" applyAlignment="1">
      <alignment horizontal="left" vertical="center"/>
    </xf>
    <xf numFmtId="0" fontId="6" fillId="6" borderId="42" xfId="0" applyFont="1" applyFill="1" applyBorder="1" applyAlignment="1">
      <alignment horizontal="centerContinuous" vertical="center"/>
    </xf>
    <xf numFmtId="0" fontId="0" fillId="0" borderId="0" xfId="0" applyAlignment="1">
      <alignment horizontal="right"/>
    </xf>
    <xf numFmtId="0" fontId="0" fillId="0" borderId="0" xfId="0" applyAlignment="1">
      <alignment horizontal="right" vertical="top" wrapText="1"/>
    </xf>
    <xf numFmtId="0" fontId="0" fillId="0" borderId="20" xfId="0" applyBorder="1" applyAlignment="1" applyProtection="1">
      <alignment horizontal="left" vertical="center" wrapText="1"/>
      <protection locked="0"/>
    </xf>
    <xf numFmtId="0" fontId="0" fillId="0" borderId="31" xfId="0" applyBorder="1" applyAlignment="1" applyProtection="1">
      <alignment horizontal="left" vertical="center" wrapText="1"/>
      <protection locked="0"/>
    </xf>
    <xf numFmtId="3" fontId="0" fillId="0" borderId="0" xfId="0" applyNumberFormat="1" applyAlignment="1">
      <alignment horizontal="left" vertical="top"/>
    </xf>
    <xf numFmtId="0" fontId="0" fillId="0" borderId="0" xfId="0" applyAlignment="1">
      <alignment horizontal="left" vertical="top"/>
    </xf>
    <xf numFmtId="0" fontId="0" fillId="0" borderId="20" xfId="0" applyBorder="1" applyAlignment="1" applyProtection="1">
      <alignment vertical="center"/>
      <protection locked="0"/>
    </xf>
    <xf numFmtId="0" fontId="0" fillId="0" borderId="20" xfId="0" applyBorder="1"/>
    <xf numFmtId="0" fontId="5" fillId="2" borderId="25" xfId="0" applyFont="1" applyFill="1" applyBorder="1" applyAlignment="1">
      <alignment horizontal="centerContinuous" vertical="center" wrapText="1"/>
    </xf>
    <xf numFmtId="0" fontId="5" fillId="9" borderId="45" xfId="0" applyFont="1" applyFill="1" applyBorder="1" applyAlignment="1">
      <alignment horizontal="center" vertical="center" wrapText="1"/>
    </xf>
    <xf numFmtId="0" fontId="6" fillId="2" borderId="28" xfId="0" applyFont="1" applyFill="1" applyBorder="1" applyAlignment="1">
      <alignment horizontal="center" vertical="center"/>
    </xf>
    <xf numFmtId="0" fontId="6" fillId="2" borderId="0" xfId="0" applyFont="1" applyFill="1" applyAlignment="1">
      <alignment horizontal="centerContinuous" vertical="center" wrapText="1"/>
    </xf>
    <xf numFmtId="0" fontId="6" fillId="7" borderId="0" xfId="0" applyFont="1" applyFill="1" applyAlignment="1">
      <alignment horizontal="center" vertical="center"/>
    </xf>
    <xf numFmtId="0" fontId="9" fillId="8" borderId="0" xfId="0" applyFont="1" applyFill="1" applyAlignment="1">
      <alignment horizontal="center" vertical="center" wrapText="1"/>
    </xf>
    <xf numFmtId="0" fontId="0" fillId="0" borderId="33" xfId="0" applyBorder="1"/>
    <xf numFmtId="0" fontId="3" fillId="0" borderId="0" xfId="0" applyFont="1" applyAlignment="1">
      <alignment vertical="top"/>
    </xf>
    <xf numFmtId="0" fontId="2" fillId="0" borderId="0" xfId="0" applyFont="1" applyAlignment="1">
      <alignment horizontal="right" vertical="top"/>
    </xf>
    <xf numFmtId="0" fontId="0" fillId="4" borderId="0" xfId="0" applyFill="1" applyAlignment="1">
      <alignment horizontal="left" vertical="top"/>
    </xf>
    <xf numFmtId="0" fontId="0" fillId="0" borderId="1" xfId="0" applyBorder="1" applyAlignment="1">
      <alignment vertical="top"/>
    </xf>
    <xf numFmtId="0" fontId="0" fillId="0" borderId="6" xfId="0" applyBorder="1" applyAlignment="1">
      <alignment vertical="top"/>
    </xf>
    <xf numFmtId="0" fontId="4" fillId="0" borderId="1" xfId="0" applyFont="1" applyBorder="1" applyAlignment="1">
      <alignment horizontal="right" vertical="top"/>
    </xf>
    <xf numFmtId="0" fontId="0" fillId="0" borderId="0" xfId="0" applyAlignment="1">
      <alignment horizontal="center" vertical="top"/>
    </xf>
    <xf numFmtId="0" fontId="0" fillId="3" borderId="20" xfId="0" applyFill="1" applyBorder="1" applyAlignment="1" applyProtection="1">
      <alignment vertical="top"/>
      <protection locked="0"/>
    </xf>
    <xf numFmtId="0" fontId="0" fillId="10" borderId="13" xfId="0" applyFill="1" applyBorder="1" applyAlignment="1">
      <alignment horizontal="left" vertical="center" wrapText="1"/>
    </xf>
    <xf numFmtId="0" fontId="0" fillId="10" borderId="47" xfId="0" applyFill="1" applyBorder="1" applyAlignment="1">
      <alignment vertical="center"/>
    </xf>
    <xf numFmtId="0" fontId="0" fillId="10" borderId="46" xfId="0" applyFill="1" applyBorder="1" applyAlignment="1">
      <alignment horizontal="left" vertical="center"/>
    </xf>
    <xf numFmtId="0" fontId="0" fillId="10" borderId="48" xfId="0" applyFill="1" applyBorder="1" applyAlignment="1">
      <alignment horizontal="left" vertical="center"/>
    </xf>
    <xf numFmtId="0" fontId="0" fillId="10" borderId="49" xfId="0" applyFill="1" applyBorder="1" applyAlignment="1">
      <alignment horizontal="left" vertical="center" wrapText="1"/>
    </xf>
    <xf numFmtId="0" fontId="0" fillId="10" borderId="50" xfId="0" applyFill="1" applyBorder="1" applyAlignment="1">
      <alignment vertical="center"/>
    </xf>
    <xf numFmtId="0" fontId="0" fillId="0" borderId="46" xfId="0" applyBorder="1" applyAlignment="1">
      <alignment horizontal="left" vertical="center"/>
    </xf>
    <xf numFmtId="0" fontId="0" fillId="0" borderId="47" xfId="0" applyBorder="1" applyAlignment="1">
      <alignment horizontal="left" vertical="center"/>
    </xf>
    <xf numFmtId="0" fontId="0" fillId="11" borderId="46" xfId="0" applyFill="1" applyBorder="1" applyAlignment="1">
      <alignment horizontal="left" vertical="center" wrapText="1"/>
    </xf>
    <xf numFmtId="0" fontId="0" fillId="11" borderId="47" xfId="0" applyFill="1" applyBorder="1" applyAlignment="1">
      <alignment horizontal="left" vertical="center"/>
    </xf>
    <xf numFmtId="0" fontId="0" fillId="11" borderId="48" xfId="0" applyFill="1" applyBorder="1" applyAlignment="1">
      <alignment horizontal="left" vertical="center" wrapText="1"/>
    </xf>
    <xf numFmtId="0" fontId="0" fillId="11" borderId="50" xfId="0" applyFill="1" applyBorder="1" applyAlignment="1">
      <alignment horizontal="left" vertical="center"/>
    </xf>
    <xf numFmtId="0" fontId="0" fillId="0" borderId="51" xfId="0" applyBorder="1" applyAlignment="1">
      <alignment horizontal="left" vertical="center"/>
    </xf>
    <xf numFmtId="0" fontId="0" fillId="0" borderId="52" xfId="0" applyBorder="1" applyAlignment="1">
      <alignment horizontal="left" vertical="center"/>
    </xf>
    <xf numFmtId="0" fontId="5" fillId="5" borderId="0" xfId="0" applyFont="1" applyFill="1" applyAlignment="1">
      <alignment horizontal="centerContinuous" vertical="center" wrapText="1"/>
    </xf>
    <xf numFmtId="0" fontId="5" fillId="3" borderId="0" xfId="0" applyFont="1" applyFill="1" applyAlignment="1">
      <alignment horizontal="centerContinuous" vertical="center" wrapText="1"/>
    </xf>
    <xf numFmtId="0" fontId="6" fillId="2" borderId="30" xfId="0" applyFont="1" applyFill="1" applyBorder="1" applyAlignment="1">
      <alignment horizontal="center" vertical="center" wrapText="1"/>
    </xf>
    <xf numFmtId="0" fontId="6" fillId="2" borderId="32" xfId="0" applyFont="1" applyFill="1" applyBorder="1" applyAlignment="1">
      <alignment horizontal="center" vertical="center" wrapText="1"/>
    </xf>
    <xf numFmtId="0" fontId="6" fillId="5" borderId="37" xfId="0" applyFont="1" applyFill="1" applyBorder="1" applyAlignment="1">
      <alignment horizontal="center" vertical="center" wrapText="1"/>
    </xf>
    <xf numFmtId="0" fontId="6" fillId="5" borderId="31" xfId="0" applyFont="1" applyFill="1" applyBorder="1" applyAlignment="1">
      <alignment horizontal="center" vertical="center" wrapText="1"/>
    </xf>
    <xf numFmtId="0" fontId="6" fillId="5" borderId="36" xfId="0" applyFont="1" applyFill="1" applyBorder="1" applyAlignment="1">
      <alignment horizontal="center" vertical="center" wrapText="1"/>
    </xf>
    <xf numFmtId="0" fontId="6" fillId="6" borderId="15" xfId="0" applyFont="1" applyFill="1" applyBorder="1" applyAlignment="1">
      <alignment horizontal="center" vertical="center" wrapText="1"/>
    </xf>
    <xf numFmtId="0" fontId="0" fillId="15" borderId="0" xfId="0" applyFill="1"/>
    <xf numFmtId="0" fontId="0" fillId="0" borderId="24" xfId="0" applyBorder="1"/>
    <xf numFmtId="0" fontId="0" fillId="0" borderId="25" xfId="0" applyBorder="1"/>
    <xf numFmtId="0" fontId="0" fillId="0" borderId="38" xfId="0" applyBorder="1"/>
    <xf numFmtId="0" fontId="0" fillId="0" borderId="35" xfId="0" applyBorder="1"/>
    <xf numFmtId="0" fontId="0" fillId="0" borderId="43" xfId="0" applyBorder="1"/>
    <xf numFmtId="0" fontId="0" fillId="0" borderId="40" xfId="0" applyBorder="1"/>
    <xf numFmtId="0" fontId="0" fillId="0" borderId="53" xfId="0" applyBorder="1"/>
    <xf numFmtId="0" fontId="0" fillId="0" borderId="45" xfId="0" applyBorder="1"/>
    <xf numFmtId="0" fontId="0" fillId="0" borderId="27" xfId="0" applyBorder="1"/>
    <xf numFmtId="0" fontId="21" fillId="0" borderId="0" xfId="0" applyFont="1"/>
    <xf numFmtId="0" fontId="0" fillId="12" borderId="34" xfId="0" applyFill="1" applyBorder="1"/>
    <xf numFmtId="0" fontId="0" fillId="12" borderId="32" xfId="0" applyFill="1" applyBorder="1"/>
    <xf numFmtId="0" fontId="18" fillId="12" borderId="33" xfId="0" applyFont="1" applyFill="1" applyBorder="1"/>
    <xf numFmtId="0" fontId="18" fillId="12" borderId="30" xfId="0" applyFont="1" applyFill="1" applyBorder="1"/>
    <xf numFmtId="0" fontId="0" fillId="12" borderId="20" xfId="0" applyFill="1" applyBorder="1"/>
    <xf numFmtId="0" fontId="0" fillId="12" borderId="31" xfId="0" applyFill="1" applyBorder="1"/>
    <xf numFmtId="0" fontId="2" fillId="12" borderId="33" xfId="0" applyFont="1" applyFill="1" applyBorder="1"/>
    <xf numFmtId="0" fontId="2" fillId="12" borderId="20" xfId="0" applyFont="1" applyFill="1" applyBorder="1"/>
    <xf numFmtId="0" fontId="2" fillId="12" borderId="34" xfId="0" applyFont="1" applyFill="1" applyBorder="1"/>
    <xf numFmtId="0" fontId="2" fillId="12" borderId="30" xfId="0" applyFont="1" applyFill="1" applyBorder="1"/>
    <xf numFmtId="0" fontId="2" fillId="12" borderId="31" xfId="0" applyFont="1" applyFill="1" applyBorder="1"/>
    <xf numFmtId="0" fontId="2" fillId="12" borderId="32" xfId="0" applyFont="1" applyFill="1" applyBorder="1"/>
    <xf numFmtId="0" fontId="23" fillId="0" borderId="0" xfId="0" applyFont="1"/>
    <xf numFmtId="0" fontId="24" fillId="0" borderId="0" xfId="0" applyFont="1"/>
    <xf numFmtId="0" fontId="0" fillId="0" borderId="54" xfId="0" applyBorder="1"/>
    <xf numFmtId="0" fontId="0" fillId="0" borderId="55" xfId="0" applyBorder="1"/>
    <xf numFmtId="0" fontId="0" fillId="0" borderId="56" xfId="0" applyBorder="1"/>
    <xf numFmtId="0" fontId="6" fillId="2" borderId="28" xfId="0" applyFont="1" applyFill="1" applyBorder="1" applyAlignment="1">
      <alignment horizontal="center" vertical="center" wrapText="1"/>
    </xf>
    <xf numFmtId="0" fontId="6" fillId="2" borderId="0" xfId="0" applyFont="1" applyFill="1" applyAlignment="1">
      <alignment horizontal="center" vertical="center" wrapText="1"/>
    </xf>
    <xf numFmtId="0" fontId="6" fillId="7" borderId="15" xfId="0" applyFont="1" applyFill="1" applyBorder="1" applyAlignment="1">
      <alignment horizontal="center" vertical="center" wrapText="1"/>
    </xf>
    <xf numFmtId="0" fontId="6" fillId="7" borderId="0" xfId="0" applyFont="1" applyFill="1" applyAlignment="1">
      <alignment horizontal="center" vertical="center" wrapText="1"/>
    </xf>
    <xf numFmtId="0" fontId="6" fillId="7" borderId="16" xfId="0" applyFont="1" applyFill="1" applyBorder="1" applyAlignment="1">
      <alignment horizontal="center" vertical="center" wrapText="1"/>
    </xf>
    <xf numFmtId="0" fontId="9" fillId="8" borderId="16" xfId="0" applyFont="1" applyFill="1" applyBorder="1" applyAlignment="1">
      <alignment horizontal="center" vertical="center" wrapText="1"/>
    </xf>
    <xf numFmtId="0" fontId="6" fillId="6" borderId="57" xfId="0" applyFont="1" applyFill="1" applyBorder="1" applyAlignment="1">
      <alignment horizontal="center" vertical="center" wrapText="1"/>
    </xf>
    <xf numFmtId="49" fontId="0" fillId="0" borderId="46" xfId="0" applyNumberFormat="1" applyBorder="1" applyAlignment="1" applyProtection="1">
      <alignment horizontal="left" vertical="center" wrapText="1"/>
      <protection locked="0"/>
    </xf>
    <xf numFmtId="49" fontId="0" fillId="0" borderId="48" xfId="0" applyNumberFormat="1" applyBorder="1" applyAlignment="1" applyProtection="1">
      <alignment horizontal="left" vertical="center" wrapText="1"/>
      <protection locked="0"/>
    </xf>
    <xf numFmtId="0" fontId="0" fillId="0" borderId="58" xfId="0" applyBorder="1" applyAlignment="1" applyProtection="1">
      <alignment horizontal="left" vertical="center" wrapText="1"/>
      <protection locked="0"/>
    </xf>
    <xf numFmtId="0" fontId="0" fillId="0" borderId="59" xfId="0" applyBorder="1" applyAlignment="1" applyProtection="1">
      <alignment horizontal="left" vertical="center" wrapText="1"/>
      <protection locked="0"/>
    </xf>
    <xf numFmtId="0" fontId="0" fillId="0" borderId="60" xfId="0" applyBorder="1" applyAlignment="1" applyProtection="1">
      <alignment horizontal="left" vertical="center" wrapText="1"/>
      <protection locked="0"/>
    </xf>
    <xf numFmtId="11" fontId="0" fillId="0" borderId="0" xfId="0" applyNumberFormat="1"/>
    <xf numFmtId="0" fontId="19" fillId="14" borderId="46" xfId="0" applyFont="1" applyFill="1" applyBorder="1" applyAlignment="1">
      <alignment horizontal="left" vertical="center" wrapText="1"/>
    </xf>
    <xf numFmtId="0" fontId="19" fillId="14" borderId="13" xfId="0" applyFont="1" applyFill="1" applyBorder="1" applyAlignment="1">
      <alignment horizontal="left" vertical="center" wrapText="1"/>
    </xf>
    <xf numFmtId="3" fontId="19" fillId="14" borderId="47" xfId="0" applyNumberFormat="1" applyFont="1" applyFill="1" applyBorder="1" applyAlignment="1">
      <alignment vertical="center"/>
    </xf>
    <xf numFmtId="0" fontId="19" fillId="0" borderId="20" xfId="0" applyFont="1" applyBorder="1" applyAlignment="1" applyProtection="1">
      <alignment horizontal="left" vertical="center" wrapText="1"/>
      <protection locked="0"/>
    </xf>
    <xf numFmtId="0" fontId="19" fillId="0" borderId="20" xfId="0" applyFont="1" applyBorder="1" applyAlignment="1" applyProtection="1">
      <alignment horizontal="right" vertical="center" wrapText="1"/>
      <protection locked="0"/>
    </xf>
    <xf numFmtId="0" fontId="19" fillId="0" borderId="33" xfId="0" applyFont="1" applyBorder="1" applyAlignment="1">
      <alignment vertical="center" wrapText="1"/>
    </xf>
    <xf numFmtId="0" fontId="19" fillId="0" borderId="20" xfId="0" applyFont="1" applyBorder="1" applyAlignment="1">
      <alignment vertical="center"/>
    </xf>
    <xf numFmtId="0" fontId="19" fillId="14" borderId="20" xfId="0" applyFont="1" applyFill="1" applyBorder="1" applyAlignment="1">
      <alignment horizontal="left" vertical="center" wrapText="1"/>
    </xf>
    <xf numFmtId="3" fontId="19" fillId="0" borderId="20" xfId="0" applyNumberFormat="1" applyFont="1" applyBorder="1" applyAlignment="1">
      <alignment vertical="center"/>
    </xf>
    <xf numFmtId="3" fontId="19" fillId="14" borderId="20" xfId="0" applyNumberFormat="1" applyFont="1" applyFill="1" applyBorder="1" applyAlignment="1">
      <alignment horizontal="left" vertical="center" wrapText="1"/>
    </xf>
    <xf numFmtId="0" fontId="0" fillId="0" borderId="20" xfId="0" applyBorder="1" applyAlignment="1">
      <alignment vertical="center"/>
    </xf>
    <xf numFmtId="0" fontId="0" fillId="10" borderId="20" xfId="0" applyFill="1" applyBorder="1" applyAlignment="1">
      <alignment horizontal="left" vertical="center" wrapText="1"/>
    </xf>
    <xf numFmtId="0" fontId="0" fillId="0" borderId="20" xfId="0" applyBorder="1" applyAlignment="1">
      <alignment vertical="top" wrapText="1"/>
    </xf>
    <xf numFmtId="0" fontId="19" fillId="16" borderId="0" xfId="0" applyFont="1" applyFill="1"/>
    <xf numFmtId="0" fontId="19" fillId="0" borderId="0" xfId="0" applyFont="1"/>
    <xf numFmtId="0" fontId="31" fillId="16" borderId="0" xfId="0" applyFont="1" applyFill="1"/>
    <xf numFmtId="0" fontId="31" fillId="0" borderId="0" xfId="0" applyFont="1"/>
    <xf numFmtId="0" fontId="32" fillId="0" borderId="0" xfId="0" applyFont="1" applyAlignment="1">
      <alignment vertical="top"/>
    </xf>
    <xf numFmtId="0" fontId="35" fillId="6" borderId="0" xfId="0" applyFont="1" applyFill="1" applyAlignment="1">
      <alignment horizontal="center" vertical="center" wrapText="1"/>
    </xf>
    <xf numFmtId="0" fontId="35" fillId="9" borderId="18" xfId="0" applyFont="1" applyFill="1" applyBorder="1" applyAlignment="1">
      <alignment horizontal="center" vertical="center" wrapText="1"/>
    </xf>
    <xf numFmtId="0" fontId="34" fillId="3" borderId="27" xfId="0" applyFont="1" applyFill="1" applyBorder="1" applyAlignment="1">
      <alignment horizontal="centerContinuous" vertical="center" wrapText="1"/>
    </xf>
    <xf numFmtId="0" fontId="35" fillId="3" borderId="29" xfId="0" applyFont="1" applyFill="1" applyBorder="1" applyAlignment="1">
      <alignment horizontal="centerContinuous" vertical="center" wrapText="1"/>
    </xf>
    <xf numFmtId="0" fontId="19" fillId="0" borderId="13" xfId="0" applyFont="1" applyBorder="1" applyAlignment="1">
      <alignment vertical="center" wrapText="1"/>
    </xf>
    <xf numFmtId="0" fontId="19" fillId="0" borderId="12" xfId="0" applyFont="1" applyBorder="1" applyAlignment="1">
      <alignment vertical="center"/>
    </xf>
    <xf numFmtId="0" fontId="19" fillId="0" borderId="22" xfId="0" applyFont="1" applyBorder="1" applyAlignment="1" applyProtection="1">
      <alignment horizontal="left" vertical="center" wrapText="1"/>
      <protection locked="0"/>
    </xf>
    <xf numFmtId="0" fontId="0" fillId="0" borderId="20" xfId="0" applyBorder="1" applyAlignment="1" applyProtection="1">
      <alignment horizontal="center" vertical="center" wrapText="1"/>
      <protection hidden="1"/>
    </xf>
    <xf numFmtId="0" fontId="0" fillId="0" borderId="20" xfId="0" applyBorder="1" applyAlignment="1" applyProtection="1">
      <alignment horizontal="left" vertical="center" wrapText="1"/>
      <protection hidden="1"/>
    </xf>
    <xf numFmtId="0" fontId="0" fillId="0" borderId="40" xfId="0" applyBorder="1" applyAlignment="1" applyProtection="1">
      <alignment horizontal="left" vertical="center" wrapText="1"/>
      <protection hidden="1"/>
    </xf>
    <xf numFmtId="0" fontId="0" fillId="0" borderId="34" xfId="0" applyBorder="1" applyAlignment="1" applyProtection="1">
      <alignment horizontal="left" vertical="center" wrapText="1"/>
      <protection hidden="1"/>
    </xf>
    <xf numFmtId="0" fontId="0" fillId="0" borderId="32" xfId="0" applyBorder="1" applyAlignment="1" applyProtection="1">
      <alignment horizontal="left" vertical="center" wrapText="1"/>
      <protection hidden="1"/>
    </xf>
    <xf numFmtId="164" fontId="0" fillId="12" borderId="20" xfId="1" applyNumberFormat="1" applyFont="1" applyFill="1" applyBorder="1" applyAlignment="1" applyProtection="1">
      <alignment horizontal="center" vertical="center" wrapText="1"/>
      <protection hidden="1"/>
    </xf>
    <xf numFmtId="164" fontId="0" fillId="12" borderId="19" xfId="1" applyNumberFormat="1" applyFont="1" applyFill="1" applyBorder="1" applyAlignment="1" applyProtection="1">
      <alignment horizontal="center" vertical="center" wrapText="1"/>
      <protection hidden="1"/>
    </xf>
    <xf numFmtId="164" fontId="0" fillId="12" borderId="20" xfId="1" applyNumberFormat="1" applyFont="1" applyFill="1" applyBorder="1" applyAlignment="1" applyProtection="1">
      <alignment horizontal="center" vertical="center"/>
      <protection hidden="1"/>
    </xf>
    <xf numFmtId="0" fontId="0" fillId="0" borderId="0" xfId="0" applyAlignment="1" applyProtection="1">
      <alignment vertical="top" wrapText="1"/>
      <protection hidden="1"/>
    </xf>
    <xf numFmtId="3" fontId="2" fillId="6" borderId="19" xfId="0" applyNumberFormat="1" applyFont="1" applyFill="1" applyBorder="1" applyAlignment="1" applyProtection="1">
      <alignment horizontal="center" vertical="center"/>
      <protection hidden="1"/>
    </xf>
    <xf numFmtId="3" fontId="2" fillId="6" borderId="19" xfId="0" applyNumberFormat="1" applyFont="1" applyFill="1" applyBorder="1" applyAlignment="1" applyProtection="1">
      <alignment vertical="center"/>
      <protection hidden="1"/>
    </xf>
    <xf numFmtId="3" fontId="36" fillId="0" borderId="19" xfId="0" applyNumberFormat="1" applyFont="1" applyBorder="1"/>
    <xf numFmtId="0" fontId="36" fillId="14" borderId="20" xfId="0" applyFont="1" applyFill="1" applyBorder="1" applyAlignment="1">
      <alignment wrapText="1"/>
    </xf>
    <xf numFmtId="0" fontId="36" fillId="14" borderId="23" xfId="0" applyFont="1" applyFill="1" applyBorder="1" applyAlignment="1">
      <alignment wrapText="1"/>
    </xf>
    <xf numFmtId="0" fontId="36" fillId="14" borderId="12" xfId="0" applyFont="1" applyFill="1" applyBorder="1" applyAlignment="1">
      <alignment wrapText="1"/>
    </xf>
    <xf numFmtId="0" fontId="36" fillId="14" borderId="13" xfId="0" applyFont="1" applyFill="1" applyBorder="1" applyAlignment="1">
      <alignment wrapText="1"/>
    </xf>
    <xf numFmtId="0" fontId="6" fillId="6" borderId="4" xfId="0" applyFont="1" applyFill="1" applyBorder="1" applyAlignment="1">
      <alignment horizontal="center" vertical="center" wrapText="1"/>
    </xf>
    <xf numFmtId="49" fontId="0" fillId="0" borderId="10" xfId="0" applyNumberFormat="1" applyBorder="1" applyAlignment="1" applyProtection="1">
      <alignment horizontal="left" vertical="center" wrapText="1"/>
      <protection locked="0"/>
    </xf>
    <xf numFmtId="49" fontId="0" fillId="0" borderId="61" xfId="0" applyNumberFormat="1" applyBorder="1" applyAlignment="1" applyProtection="1">
      <alignment horizontal="left" vertical="center" wrapText="1"/>
      <protection locked="0"/>
    </xf>
    <xf numFmtId="0" fontId="0" fillId="0" borderId="62" xfId="0" applyBorder="1" applyAlignment="1" applyProtection="1">
      <alignment horizontal="left" vertical="center" wrapText="1"/>
      <protection hidden="1"/>
    </xf>
    <xf numFmtId="0" fontId="0" fillId="0" borderId="22" xfId="0" applyBorder="1" applyAlignment="1" applyProtection="1">
      <alignment horizontal="left" vertical="center" wrapText="1"/>
      <protection hidden="1"/>
    </xf>
    <xf numFmtId="0" fontId="6" fillId="3" borderId="35" xfId="0" applyFont="1" applyFill="1" applyBorder="1" applyAlignment="1">
      <alignment horizontal="center" vertical="center" wrapText="1"/>
    </xf>
    <xf numFmtId="0" fontId="0" fillId="0" borderId="33" xfId="0" applyBorder="1" applyAlignment="1" applyProtection="1">
      <alignment horizontal="left" vertical="center" wrapText="1"/>
      <protection locked="0"/>
    </xf>
    <xf numFmtId="0" fontId="0" fillId="0" borderId="34" xfId="0" applyBorder="1" applyAlignment="1" applyProtection="1">
      <alignment horizontal="left" vertical="center" wrapText="1"/>
      <protection locked="0"/>
    </xf>
    <xf numFmtId="0" fontId="0" fillId="0" borderId="30" xfId="0" applyBorder="1" applyAlignment="1" applyProtection="1">
      <alignment horizontal="left" vertical="center" wrapText="1"/>
      <protection locked="0"/>
    </xf>
    <xf numFmtId="0" fontId="0" fillId="0" borderId="32" xfId="0" applyBorder="1" applyAlignment="1" applyProtection="1">
      <alignment horizontal="left" vertical="center" wrapText="1"/>
      <protection locked="0"/>
    </xf>
    <xf numFmtId="0" fontId="6" fillId="3" borderId="19" xfId="0" applyFont="1" applyFill="1" applyBorder="1" applyAlignment="1">
      <alignment horizontal="center" vertical="center" wrapText="1"/>
    </xf>
    <xf numFmtId="0" fontId="6" fillId="3" borderId="63" xfId="0" applyFont="1" applyFill="1" applyBorder="1" applyAlignment="1">
      <alignment horizontal="center" vertical="center" wrapText="1"/>
    </xf>
    <xf numFmtId="0" fontId="5" fillId="3" borderId="64" xfId="0" applyFont="1" applyFill="1" applyBorder="1" applyAlignment="1">
      <alignment horizontal="centerContinuous" vertical="center" wrapText="1"/>
    </xf>
    <xf numFmtId="0" fontId="9" fillId="8" borderId="65" xfId="0" applyFont="1" applyFill="1" applyBorder="1" applyAlignment="1">
      <alignment horizontal="center" vertical="center" wrapText="1"/>
    </xf>
    <xf numFmtId="0" fontId="9" fillId="8" borderId="18" xfId="0" applyFont="1" applyFill="1" applyBorder="1" applyAlignment="1">
      <alignment horizontal="center" vertical="center" wrapText="1"/>
    </xf>
    <xf numFmtId="0" fontId="8" fillId="8" borderId="38" xfId="0" applyFont="1" applyFill="1" applyBorder="1" applyAlignment="1">
      <alignment horizontal="centerContinuous" vertical="center" wrapText="1"/>
    </xf>
    <xf numFmtId="0" fontId="9" fillId="8" borderId="66" xfId="0" applyFont="1" applyFill="1" applyBorder="1" applyAlignment="1">
      <alignment horizontal="centerContinuous" vertical="center" wrapText="1"/>
    </xf>
    <xf numFmtId="0" fontId="5" fillId="8" borderId="67" xfId="0" applyFont="1" applyFill="1" applyBorder="1" applyAlignment="1">
      <alignment horizontal="centerContinuous" vertical="center" wrapText="1"/>
    </xf>
    <xf numFmtId="0" fontId="6" fillId="3" borderId="68" xfId="0" applyFont="1" applyFill="1" applyBorder="1" applyAlignment="1">
      <alignment horizontal="centerContinuous" vertical="center" wrapText="1"/>
    </xf>
    <xf numFmtId="0" fontId="34" fillId="3" borderId="54" xfId="0" applyFont="1" applyFill="1" applyBorder="1" applyAlignment="1">
      <alignment horizontal="centerContinuous" vertical="center" wrapText="1"/>
    </xf>
    <xf numFmtId="0" fontId="6" fillId="3" borderId="56" xfId="0" applyFont="1" applyFill="1" applyBorder="1" applyAlignment="1">
      <alignment horizontal="centerContinuous" vertical="center" wrapText="1"/>
    </xf>
    <xf numFmtId="0" fontId="0" fillId="0" borderId="30" xfId="0" applyBorder="1" applyAlignment="1" applyProtection="1">
      <alignment horizontal="left" vertical="center" wrapText="1"/>
      <protection hidden="1"/>
    </xf>
    <xf numFmtId="0" fontId="5" fillId="13" borderId="0" xfId="0" applyFont="1" applyFill="1" applyAlignment="1">
      <alignment vertical="center" wrapText="1"/>
    </xf>
    <xf numFmtId="0" fontId="19" fillId="7" borderId="34" xfId="0" applyFont="1" applyFill="1" applyBorder="1" applyAlignment="1">
      <alignment horizontal="left" vertical="center" wrapText="1"/>
    </xf>
    <xf numFmtId="0" fontId="0" fillId="9" borderId="20" xfId="0" applyFill="1" applyBorder="1" applyAlignment="1" applyProtection="1">
      <alignment horizontal="center" vertical="center" wrapText="1"/>
      <protection locked="0"/>
    </xf>
    <xf numFmtId="0" fontId="19" fillId="0" borderId="4" xfId="0" applyFont="1" applyBorder="1" applyAlignment="1">
      <alignment horizontal="left" vertical="top"/>
    </xf>
    <xf numFmtId="0" fontId="19" fillId="0" borderId="5" xfId="0" applyFont="1" applyBorder="1" applyAlignment="1">
      <alignment horizontal="left" vertical="top"/>
    </xf>
    <xf numFmtId="0" fontId="19" fillId="0" borderId="2" xfId="0" applyFont="1" applyBorder="1" applyAlignment="1">
      <alignment horizontal="left" vertical="top"/>
    </xf>
    <xf numFmtId="0" fontId="0" fillId="0" borderId="7" xfId="0" applyBorder="1" applyAlignment="1">
      <alignment vertical="top" wrapText="1"/>
    </xf>
    <xf numFmtId="0" fontId="0" fillId="0" borderId="8" xfId="0" applyBorder="1" applyAlignment="1">
      <alignment vertical="top" wrapText="1"/>
    </xf>
    <xf numFmtId="0" fontId="0" fillId="0" borderId="9" xfId="0" applyBorder="1" applyAlignment="1">
      <alignment vertical="top" wrapText="1"/>
    </xf>
    <xf numFmtId="0" fontId="33" fillId="0" borderId="0" xfId="0" applyFont="1" applyAlignment="1">
      <alignment horizontal="center" vertical="top"/>
    </xf>
    <xf numFmtId="0" fontId="0" fillId="17" borderId="10" xfId="0" applyFill="1" applyBorder="1" applyAlignment="1">
      <alignment horizontal="center" vertical="center" wrapText="1"/>
    </xf>
    <xf numFmtId="0" fontId="0" fillId="17" borderId="11" xfId="0" applyFill="1" applyBorder="1" applyAlignment="1">
      <alignment horizontal="center" vertical="center" wrapText="1"/>
    </xf>
    <xf numFmtId="0" fontId="0" fillId="17" borderId="12" xfId="0" applyFill="1" applyBorder="1" applyAlignment="1">
      <alignment horizontal="center" vertical="center" wrapText="1"/>
    </xf>
    <xf numFmtId="0" fontId="0" fillId="0" borderId="0" xfId="0" applyAlignment="1">
      <alignment vertical="center" wrapText="1"/>
    </xf>
    <xf numFmtId="0" fontId="5" fillId="13" borderId="28" xfId="0" applyFont="1" applyFill="1" applyBorder="1" applyAlignment="1">
      <alignment horizontal="center" vertical="center" wrapText="1"/>
    </xf>
    <xf numFmtId="0" fontId="5" fillId="13" borderId="0" xfId="0" applyFont="1" applyFill="1" applyAlignment="1">
      <alignment horizontal="center" vertical="center" wrapText="1"/>
    </xf>
    <xf numFmtId="0" fontId="6" fillId="6" borderId="15" xfId="0" applyFont="1" applyFill="1" applyBorder="1" applyAlignment="1">
      <alignment horizontal="center" vertical="center" wrapText="1"/>
    </xf>
    <xf numFmtId="0" fontId="6" fillId="6" borderId="0" xfId="0" applyFont="1" applyFill="1" applyAlignment="1">
      <alignment horizontal="center" vertical="center" wrapText="1"/>
    </xf>
    <xf numFmtId="0" fontId="34" fillId="7" borderId="44" xfId="0" applyFont="1" applyFill="1" applyBorder="1" applyAlignment="1">
      <alignment horizontal="center" vertical="center" wrapText="1"/>
    </xf>
    <xf numFmtId="0" fontId="34" fillId="7" borderId="25" xfId="0" applyFont="1" applyFill="1" applyBorder="1" applyAlignment="1">
      <alignment horizontal="center" vertical="center" wrapText="1"/>
    </xf>
    <xf numFmtId="0" fontId="34" fillId="7" borderId="26" xfId="0" applyFont="1" applyFill="1" applyBorder="1" applyAlignment="1">
      <alignment horizontal="center" vertical="center" wrapText="1"/>
    </xf>
    <xf numFmtId="0" fontId="34" fillId="3" borderId="44" xfId="0" applyFont="1" applyFill="1" applyBorder="1" applyAlignment="1">
      <alignment horizontal="center" vertical="center" wrapText="1"/>
    </xf>
    <xf numFmtId="0" fontId="34" fillId="3" borderId="25" xfId="0" applyFont="1" applyFill="1" applyBorder="1" applyAlignment="1">
      <alignment horizontal="center" vertical="center" wrapText="1"/>
    </xf>
    <xf numFmtId="0" fontId="34" fillId="3" borderId="26" xfId="0" applyFont="1" applyFill="1" applyBorder="1" applyAlignment="1">
      <alignment horizontal="center" vertical="center" wrapText="1"/>
    </xf>
    <xf numFmtId="0" fontId="8" fillId="8" borderId="25" xfId="0" applyFont="1" applyFill="1" applyBorder="1" applyAlignment="1">
      <alignment horizontal="center" vertical="center" wrapText="1"/>
    </xf>
    <xf numFmtId="0" fontId="8" fillId="8" borderId="26" xfId="0" applyFont="1" applyFill="1" applyBorder="1" applyAlignment="1">
      <alignment horizontal="center" vertical="center" wrapText="1"/>
    </xf>
    <xf numFmtId="0" fontId="30" fillId="3" borderId="0" xfId="0" applyFont="1" applyFill="1" applyAlignment="1">
      <alignment horizontal="right" vertical="center" wrapText="1"/>
    </xf>
    <xf numFmtId="0" fontId="35" fillId="3" borderId="0" xfId="0" applyFont="1" applyFill="1" applyAlignment="1">
      <alignment horizontal="right" vertical="center" wrapText="1"/>
    </xf>
    <xf numFmtId="0" fontId="6" fillId="3" borderId="0" xfId="0" applyFont="1" applyFill="1" applyAlignment="1">
      <alignment horizontal="center" vertical="center" wrapText="1"/>
    </xf>
    <xf numFmtId="0" fontId="34" fillId="5" borderId="24" xfId="0" applyFont="1" applyFill="1" applyBorder="1" applyAlignment="1">
      <alignment horizontal="center" vertical="center" wrapText="1"/>
    </xf>
    <xf numFmtId="0" fontId="34" fillId="5" borderId="25" xfId="0" applyFont="1" applyFill="1" applyBorder="1" applyAlignment="1">
      <alignment horizontal="center" vertical="center" wrapText="1"/>
    </xf>
    <xf numFmtId="0" fontId="34" fillId="5" borderId="38" xfId="0" applyFont="1" applyFill="1" applyBorder="1" applyAlignment="1">
      <alignment horizontal="center" vertical="center" wrapText="1"/>
    </xf>
    <xf numFmtId="0" fontId="34" fillId="3" borderId="24" xfId="0" applyFont="1" applyFill="1" applyBorder="1" applyAlignment="1">
      <alignment horizontal="center" vertical="center" wrapText="1"/>
    </xf>
    <xf numFmtId="0" fontId="5" fillId="13" borderId="15" xfId="0" applyFont="1" applyFill="1" applyBorder="1" applyAlignment="1">
      <alignment horizontal="center" vertical="center" wrapText="1"/>
    </xf>
    <xf numFmtId="0" fontId="0" fillId="8" borderId="21" xfId="0" applyFill="1" applyBorder="1" applyAlignment="1" applyProtection="1">
      <alignment horizontal="left"/>
      <protection locked="0"/>
    </xf>
    <xf numFmtId="0" fontId="0" fillId="8" borderId="23" xfId="0" applyFill="1" applyBorder="1" applyAlignment="1" applyProtection="1">
      <alignment horizontal="left"/>
      <protection locked="0"/>
    </xf>
    <xf numFmtId="0" fontId="0" fillId="8" borderId="22" xfId="0" applyFill="1" applyBorder="1" applyAlignment="1" applyProtection="1">
      <alignment horizontal="left"/>
      <protection locked="0"/>
    </xf>
    <xf numFmtId="0" fontId="14" fillId="0" borderId="0" xfId="0" applyFont="1" applyAlignment="1">
      <alignment horizontal="left" vertical="top" wrapText="1"/>
    </xf>
    <xf numFmtId="0" fontId="2" fillId="0" borderId="15" xfId="0" applyFont="1" applyBorder="1" applyAlignment="1">
      <alignment vertical="top"/>
    </xf>
    <xf numFmtId="0" fontId="2" fillId="0" borderId="14" xfId="0" applyFont="1" applyBorder="1" applyAlignment="1">
      <alignment vertical="top"/>
    </xf>
    <xf numFmtId="0" fontId="2" fillId="0" borderId="17" xfId="0" applyFont="1" applyBorder="1" applyAlignment="1">
      <alignment vertical="top"/>
    </xf>
    <xf numFmtId="0" fontId="2" fillId="0" borderId="18" xfId="0" applyFont="1" applyBorder="1" applyAlignment="1">
      <alignment vertical="top"/>
    </xf>
    <xf numFmtId="0" fontId="0" fillId="0" borderId="0" xfId="0" applyAlignment="1">
      <alignment vertical="top" wrapText="1"/>
    </xf>
    <xf numFmtId="0" fontId="2" fillId="9" borderId="21" xfId="0" applyFont="1" applyFill="1" applyBorder="1" applyAlignment="1">
      <alignment horizontal="left" vertical="center"/>
    </xf>
    <xf numFmtId="0" fontId="2" fillId="9" borderId="22" xfId="0" applyFont="1" applyFill="1" applyBorder="1" applyAlignment="1">
      <alignment horizontal="left" vertical="center"/>
    </xf>
    <xf numFmtId="0" fontId="2" fillId="0" borderId="19" xfId="0" applyFont="1" applyBorder="1" applyAlignment="1">
      <alignment vertical="top"/>
    </xf>
  </cellXfs>
  <cellStyles count="2">
    <cellStyle name="Normal" xfId="0" builtinId="0"/>
    <cellStyle name="Percent" xfId="1" builtinId="5"/>
  </cellStyles>
  <dxfs count="24">
    <dxf>
      <font>
        <b/>
        <i/>
      </font>
      <fill>
        <patternFill>
          <bgColor rgb="FFFF0000"/>
        </patternFill>
      </fill>
    </dxf>
    <dxf>
      <font>
        <color rgb="FF9C0006"/>
      </font>
      <fill>
        <patternFill>
          <bgColor rgb="FFFFC7CE"/>
        </patternFill>
      </fill>
    </dxf>
    <dxf>
      <font>
        <color rgb="FF9C0006"/>
      </font>
      <fill>
        <patternFill>
          <bgColor rgb="FFFFC7CE"/>
        </patternFill>
      </fill>
    </dxf>
    <dxf>
      <numFmt numFmtId="164" formatCode="0.0%"/>
      <fill>
        <patternFill>
          <bgColor rgb="FFFFC7CE"/>
        </patternFill>
      </fill>
      <border>
        <left style="thin">
          <color auto="1"/>
        </left>
        <right style="thin">
          <color auto="1"/>
        </right>
        <top/>
        <bottom/>
      </border>
    </dxf>
    <dxf>
      <numFmt numFmtId="0" formatCode="General"/>
      <fill>
        <patternFill>
          <bgColor rgb="FFFFC7CE"/>
        </patternFill>
      </fill>
    </dxf>
    <dxf>
      <font>
        <color rgb="FF9C5700"/>
      </font>
      <fill>
        <patternFill>
          <bgColor theme="7" tint="0.79998168889431442"/>
        </patternFill>
      </fill>
    </dxf>
    <dxf>
      <font>
        <color rgb="FF9C5700"/>
      </font>
      <fill>
        <patternFill>
          <bgColor theme="7" tint="0.79998168889431442"/>
        </patternFill>
      </fill>
    </dxf>
    <dxf>
      <font>
        <color rgb="FF9C0006"/>
      </font>
      <fill>
        <patternFill>
          <bgColor rgb="FFFFC7CE"/>
        </patternFill>
      </fill>
    </dxf>
    <dxf>
      <font>
        <color rgb="FF9C5700"/>
      </font>
      <fill>
        <patternFill>
          <bgColor theme="7" tint="0.79998168889431442"/>
        </patternFill>
      </fill>
    </dxf>
    <dxf>
      <font>
        <color rgb="FF9C5700"/>
      </font>
      <fill>
        <patternFill>
          <bgColor theme="7" tint="0.79998168889431442"/>
        </patternFill>
      </fill>
    </dxf>
    <dxf>
      <font>
        <color rgb="FF9C0006"/>
      </font>
      <fill>
        <patternFill>
          <bgColor rgb="FFFFC7CE"/>
        </patternFill>
      </fill>
    </dxf>
    <dxf>
      <font>
        <color rgb="FF9C0006"/>
      </font>
      <fill>
        <patternFill>
          <bgColor theme="7" tint="0.79998168889431442"/>
        </patternFill>
      </fill>
    </dxf>
    <dxf>
      <font>
        <color rgb="FF9C5700"/>
      </font>
      <fill>
        <patternFill>
          <bgColor theme="7" tint="0.79998168889431442"/>
        </patternFill>
      </fill>
    </dxf>
    <dxf>
      <font>
        <color rgb="FF9C0006"/>
      </font>
      <fill>
        <patternFill>
          <bgColor rgb="FFFFC7CE"/>
        </patternFill>
      </fill>
    </dxf>
    <dxf>
      <font>
        <color rgb="FF9C0006"/>
      </font>
      <fill>
        <patternFill>
          <bgColor rgb="FFFFC7CE"/>
        </patternFill>
      </fill>
    </dxf>
    <dxf>
      <fill>
        <patternFill>
          <bgColor rgb="FFFFC7CE"/>
        </patternFill>
      </fill>
    </dxf>
    <dxf>
      <numFmt numFmtId="164" formatCode="0.0%"/>
      <fill>
        <patternFill>
          <bgColor rgb="FFFFC7CE"/>
        </patternFill>
      </fill>
      <border>
        <left style="thin">
          <color auto="1"/>
        </left>
        <right style="thin">
          <color auto="1"/>
        </right>
        <top/>
        <bottom/>
      </border>
    </dxf>
    <dxf>
      <font>
        <color rgb="FF9C5700"/>
      </font>
      <fill>
        <patternFill>
          <bgColor theme="7" tint="0.79998168889431442"/>
        </patternFill>
      </fill>
    </dxf>
    <dxf>
      <font>
        <color rgb="FF9C5700"/>
      </font>
      <fill>
        <patternFill>
          <bgColor theme="7" tint="0.79998168889431442"/>
        </patternFill>
      </fill>
    </dxf>
    <dxf>
      <font>
        <color rgb="FF9C0006"/>
      </font>
      <fill>
        <patternFill>
          <bgColor rgb="FFFFC7CE"/>
        </patternFill>
      </fill>
    </dxf>
    <dxf>
      <font>
        <color rgb="FF9C0006"/>
      </font>
      <fill>
        <patternFill>
          <bgColor rgb="FFFFC7CE"/>
        </patternFill>
      </fill>
    </dxf>
    <dxf>
      <font>
        <color rgb="FF9C5700"/>
      </font>
      <fill>
        <patternFill>
          <bgColor theme="7" tint="0.79998168889431442"/>
        </patternFill>
      </fill>
    </dxf>
    <dxf>
      <font>
        <color rgb="FF9C0006"/>
      </font>
      <fill>
        <patternFill>
          <bgColor rgb="FFFFC7CE"/>
        </patternFill>
      </fill>
    </dxf>
    <dxf>
      <font>
        <color theme="0"/>
      </font>
    </dxf>
  </dxfs>
  <tableStyles count="0" defaultTableStyle="TableStyleMedium2" defaultPivotStyle="PivotStyleMedium9"/>
  <colors>
    <mruColors>
      <color rgb="FFFF99CC"/>
      <color rgb="FFF76363"/>
      <color rgb="FFFFC7CE"/>
      <color rgb="FFFFCCFF"/>
      <color rgb="FFFF99FF"/>
      <color rgb="FFFF9999"/>
      <color rgb="FFFAC5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F0"/>
  </sheetPr>
  <dimension ref="A1:D39"/>
  <sheetViews>
    <sheetView showGridLines="0" showRowColHeaders="0" tabSelected="1" topLeftCell="A8" zoomScale="98" zoomScaleNormal="98" workbookViewId="0">
      <selection activeCell="F15" sqref="F15"/>
    </sheetView>
  </sheetViews>
  <sheetFormatPr defaultColWidth="9.1796875" defaultRowHeight="14.5"/>
  <cols>
    <col min="1" max="1" width="9.1796875" style="2"/>
    <col min="2" max="2" width="29.54296875" style="2" customWidth="1"/>
    <col min="3" max="3" width="61.81640625" style="2" customWidth="1"/>
    <col min="4" max="4" width="61.26953125" style="2" customWidth="1"/>
    <col min="5" max="7" width="14.26953125" style="2" customWidth="1"/>
    <col min="8" max="16384" width="9.1796875" style="2"/>
  </cols>
  <sheetData>
    <row r="1" spans="1:4" ht="21">
      <c r="A1" s="176" t="s">
        <v>0</v>
      </c>
    </row>
    <row r="2" spans="1:4" ht="21">
      <c r="A2" s="88"/>
    </row>
    <row r="3" spans="1:4" ht="18.5">
      <c r="A3" s="1" t="s">
        <v>1</v>
      </c>
    </row>
    <row r="5" spans="1:4">
      <c r="B5" s="89" t="s">
        <v>2</v>
      </c>
      <c r="C5" s="90">
        <v>2875</v>
      </c>
    </row>
    <row r="6" spans="1:4">
      <c r="B6" s="89" t="s">
        <v>3</v>
      </c>
      <c r="C6" s="90" t="s">
        <v>4</v>
      </c>
    </row>
    <row r="7" spans="1:4">
      <c r="B7" s="89" t="s">
        <v>5</v>
      </c>
      <c r="C7" s="90" t="s">
        <v>6</v>
      </c>
    </row>
    <row r="9" spans="1:4">
      <c r="B9" s="225" t="s">
        <v>7</v>
      </c>
      <c r="C9" s="226"/>
      <c r="D9" s="227"/>
    </row>
    <row r="10" spans="1:4">
      <c r="B10" s="91" t="s">
        <v>8</v>
      </c>
      <c r="D10" s="92"/>
    </row>
    <row r="11" spans="1:4">
      <c r="B11" s="93" t="s">
        <v>9</v>
      </c>
      <c r="C11" s="2" t="s">
        <v>10</v>
      </c>
      <c r="D11" s="92"/>
    </row>
    <row r="12" spans="1:4">
      <c r="B12" s="93" t="s">
        <v>11</v>
      </c>
      <c r="C12" s="2" t="s">
        <v>12</v>
      </c>
      <c r="D12" s="92"/>
    </row>
    <row r="13" spans="1:4">
      <c r="B13" s="93" t="s">
        <v>13</v>
      </c>
      <c r="C13" s="2" t="s">
        <v>14</v>
      </c>
      <c r="D13" s="92"/>
    </row>
    <row r="14" spans="1:4" ht="72.5">
      <c r="B14" s="93" t="s">
        <v>15</v>
      </c>
      <c r="C14" s="17" t="s">
        <v>16</v>
      </c>
      <c r="D14" s="92"/>
    </row>
    <row r="15" spans="1:4" ht="37.5" customHeight="1">
      <c r="B15" s="228" t="s">
        <v>17</v>
      </c>
      <c r="C15" s="229"/>
      <c r="D15" s="230"/>
    </row>
    <row r="17" spans="1:4" ht="18.5">
      <c r="B17" s="231" t="s">
        <v>18</v>
      </c>
      <c r="C17" s="231"/>
      <c r="D17" s="231"/>
    </row>
    <row r="18" spans="1:4">
      <c r="B18" s="94"/>
      <c r="C18" s="94"/>
      <c r="D18" s="94"/>
    </row>
    <row r="19" spans="1:4" ht="57" customHeight="1">
      <c r="B19" s="232" t="s">
        <v>19</v>
      </c>
      <c r="C19" s="233"/>
      <c r="D19" s="234"/>
    </row>
    <row r="21" spans="1:4" ht="18.5">
      <c r="A21" s="1" t="s">
        <v>20</v>
      </c>
    </row>
    <row r="23" spans="1:4" ht="29">
      <c r="A23" s="6">
        <v>1</v>
      </c>
      <c r="B23" s="7" t="s">
        <v>21</v>
      </c>
      <c r="C23" s="29" t="s">
        <v>22</v>
      </c>
      <c r="D23" s="11" t="s">
        <v>23</v>
      </c>
    </row>
    <row r="24" spans="1:4" ht="15.5">
      <c r="A24" s="6"/>
      <c r="B24" s="30"/>
      <c r="C24" s="29"/>
      <c r="D24" s="15"/>
    </row>
    <row r="25" spans="1:4" ht="29">
      <c r="A25" s="6">
        <v>2</v>
      </c>
      <c r="B25" s="7" t="s">
        <v>24</v>
      </c>
      <c r="C25" s="29" t="s">
        <v>25</v>
      </c>
      <c r="D25" s="11"/>
    </row>
    <row r="26" spans="1:4" ht="15.5">
      <c r="A26" s="6"/>
      <c r="B26" s="30"/>
      <c r="C26" s="30"/>
      <c r="D26" s="30"/>
    </row>
    <row r="27" spans="1:4" ht="46.5">
      <c r="A27" s="6">
        <v>3</v>
      </c>
      <c r="B27" s="8" t="s">
        <v>26</v>
      </c>
      <c r="C27" s="29" t="s">
        <v>27</v>
      </c>
    </row>
    <row r="28" spans="1:4" ht="15.5">
      <c r="A28" s="6"/>
      <c r="B28" s="30"/>
      <c r="C28" s="30"/>
      <c r="D28" s="30"/>
    </row>
    <row r="29" spans="1:4" ht="31">
      <c r="A29" s="6">
        <v>4</v>
      </c>
      <c r="B29" s="8" t="s">
        <v>28</v>
      </c>
      <c r="C29" s="235" t="s">
        <v>29</v>
      </c>
      <c r="D29" s="235"/>
    </row>
    <row r="30" spans="1:4" ht="15.5">
      <c r="A30" s="6"/>
      <c r="B30" s="9" t="s">
        <v>30</v>
      </c>
      <c r="C30" s="95" t="s">
        <v>31</v>
      </c>
      <c r="D30" s="12"/>
    </row>
    <row r="31" spans="1:4" ht="15.5">
      <c r="A31" s="6"/>
      <c r="B31" s="9" t="s">
        <v>32</v>
      </c>
      <c r="C31" s="13"/>
      <c r="D31" s="12"/>
    </row>
    <row r="32" spans="1:4" ht="15.5">
      <c r="A32" s="6"/>
      <c r="B32" s="9" t="s">
        <v>33</v>
      </c>
      <c r="C32" s="21"/>
      <c r="D32" s="22"/>
    </row>
    <row r="33" spans="1:4" ht="29.25" customHeight="1">
      <c r="A33" s="6"/>
      <c r="D33" s="12"/>
    </row>
    <row r="34" spans="1:4" ht="29">
      <c r="A34" s="6">
        <v>5</v>
      </c>
      <c r="B34" s="7" t="s">
        <v>34</v>
      </c>
      <c r="C34" s="29" t="s">
        <v>35</v>
      </c>
      <c r="D34" s="14"/>
    </row>
    <row r="39" spans="1:4">
      <c r="A39" s="2" t="s">
        <v>36</v>
      </c>
    </row>
  </sheetData>
  <sheetProtection formatCells="0" formatRows="0"/>
  <mergeCells count="5">
    <mergeCell ref="B9:D9"/>
    <mergeCell ref="B15:D15"/>
    <mergeCell ref="B17:D17"/>
    <mergeCell ref="B19:D19"/>
    <mergeCell ref="C29:D29"/>
  </mergeCells>
  <dataValidations count="1">
    <dataValidation type="decimal" allowBlank="1" showInputMessage="1" showErrorMessage="1" sqref="C31" xr:uid="{694A21D1-3B5E-7043-95BF-4FA302C420AD}">
      <formula1>0</formula1>
      <formula2>5000000000</formula2>
    </dataValidation>
  </dataValidations>
  <pageMargins left="0.7" right="0.7" top="0.75" bottom="0.75" header="0.3" footer="0.3"/>
  <pageSetup paperSize="9" orientation="portrait" r:id="rId1"/>
  <headerFooter>
    <oddHeader>&amp;C&amp;"Aptos"&amp;10&amp;K000000 PUBLIC&amp;1#_x000D_&amp;"Calibri"&amp;11&amp;K000000&amp;"Calibri"&amp;11&amp;K000000</oddHeader>
    <oddFooter>&amp;C&amp;"Calibri"&amp;11&amp;K000000_x000D_&amp;1#&amp;"Aptos"&amp;10&amp;K000000 PUBLIC</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D5355387-8127-4420-BF48-563EB9111427}">
          <x14:formula1>
            <xm:f>_xlfn.ANCHORARRAY(Codes!$L$1)</xm:f>
          </x14:formula1>
          <xm:sqref>C30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C43B8-4B67-4D9B-B034-08C846C72391}">
  <sheetPr codeName="Sheet2">
    <tabColor rgb="FF92D050"/>
  </sheetPr>
  <dimension ref="A1:T206"/>
  <sheetViews>
    <sheetView showGridLines="0" zoomScale="85" zoomScaleNormal="85" workbookViewId="0">
      <pane ySplit="4" topLeftCell="A25" activePane="bottomLeft" state="frozen"/>
      <selection pane="bottomLeft" activeCell="A23" sqref="A23"/>
    </sheetView>
  </sheetViews>
  <sheetFormatPr defaultColWidth="9.1796875" defaultRowHeight="14.5"/>
  <cols>
    <col min="1" max="1" width="21.26953125" style="17" customWidth="1"/>
    <col min="2" max="2" width="12" style="17" bestFit="1" customWidth="1"/>
    <col min="3" max="3" width="10.7265625" style="17" customWidth="1"/>
    <col min="4" max="4" width="7.7265625" style="17" customWidth="1"/>
    <col min="5" max="5" width="22.7265625" style="17" customWidth="1"/>
    <col min="6" max="6" width="15.1796875" style="17" customWidth="1"/>
    <col min="7" max="7" width="5.7265625" style="17" customWidth="1"/>
    <col min="8" max="8" width="7.7265625" style="17" customWidth="1"/>
    <col min="9" max="9" width="22.7265625" style="17" customWidth="1"/>
    <col min="10" max="10" width="25.7265625" style="17" customWidth="1"/>
    <col min="11" max="11" width="17.26953125" style="74" customWidth="1"/>
    <col min="12" max="12" width="7.7265625" style="44" customWidth="1"/>
    <col min="13" max="13" width="31.453125" style="44" customWidth="1"/>
    <col min="14" max="14" width="37.7265625" style="17" customWidth="1"/>
    <col min="15" max="15" width="54" style="18" customWidth="1"/>
    <col min="16" max="16" width="7.453125" style="43" hidden="1" customWidth="1"/>
    <col min="17" max="17" width="7.81640625" style="43" hidden="1" customWidth="1"/>
    <col min="18" max="19" width="9.1796875" hidden="1" customWidth="1"/>
    <col min="20" max="20" width="9.1796875" customWidth="1"/>
  </cols>
  <sheetData>
    <row r="1" spans="1:20">
      <c r="D1" s="19"/>
      <c r="H1" s="19"/>
      <c r="O1" s="16"/>
    </row>
    <row r="2" spans="1:20" s="8" customFormat="1" ht="46.5">
      <c r="A2" s="65" t="s">
        <v>37</v>
      </c>
      <c r="B2" s="81"/>
      <c r="C2" s="81"/>
      <c r="D2" s="240" t="s">
        <v>38</v>
      </c>
      <c r="E2" s="241"/>
      <c r="F2" s="241"/>
      <c r="G2" s="242"/>
      <c r="H2" s="243" t="s">
        <v>39</v>
      </c>
      <c r="I2" s="244"/>
      <c r="J2" s="244"/>
      <c r="K2" s="245"/>
      <c r="L2" s="82"/>
      <c r="M2" s="246" t="s">
        <v>40</v>
      </c>
      <c r="N2" s="247"/>
      <c r="O2" s="179" t="s">
        <v>41</v>
      </c>
      <c r="P2" s="236" t="s">
        <v>42</v>
      </c>
      <c r="Q2" s="237"/>
      <c r="R2" s="237"/>
      <c r="S2" s="237"/>
    </row>
    <row r="3" spans="1:20" s="27" customFormat="1" ht="54" customHeight="1">
      <c r="A3" s="83"/>
      <c r="B3" s="84"/>
      <c r="C3" s="84"/>
      <c r="D3" s="26"/>
      <c r="E3" s="85"/>
      <c r="F3" s="85"/>
      <c r="G3" s="34"/>
      <c r="H3" s="238" t="s">
        <v>43</v>
      </c>
      <c r="I3" s="239"/>
      <c r="J3" s="250" t="s">
        <v>44</v>
      </c>
      <c r="K3" s="248" t="s">
        <v>45</v>
      </c>
      <c r="L3" s="53"/>
      <c r="M3" s="86"/>
      <c r="N3" s="28"/>
      <c r="O3" s="67"/>
      <c r="P3" s="48"/>
      <c r="Q3" s="48"/>
    </row>
    <row r="4" spans="1:20" s="25" customFormat="1" ht="63.75" customHeight="1">
      <c r="A4" s="146" t="s">
        <v>46</v>
      </c>
      <c r="B4" s="147" t="s">
        <v>47</v>
      </c>
      <c r="C4" s="147" t="s">
        <v>48</v>
      </c>
      <c r="D4" s="148" t="s">
        <v>49</v>
      </c>
      <c r="E4" s="149" t="s">
        <v>50</v>
      </c>
      <c r="F4" s="149" t="s">
        <v>51</v>
      </c>
      <c r="G4" s="150" t="s">
        <v>52</v>
      </c>
      <c r="H4" s="117" t="s">
        <v>49</v>
      </c>
      <c r="I4" s="177" t="s">
        <v>50</v>
      </c>
      <c r="J4" s="250"/>
      <c r="K4" s="249"/>
      <c r="L4" s="178" t="s">
        <v>52</v>
      </c>
      <c r="M4" s="86" t="s">
        <v>53</v>
      </c>
      <c r="N4" s="151" t="s">
        <v>54</v>
      </c>
      <c r="O4" s="180" t="s">
        <v>55</v>
      </c>
      <c r="P4" s="24" t="s">
        <v>56</v>
      </c>
      <c r="Q4" s="24" t="s">
        <v>57</v>
      </c>
      <c r="R4" s="25" t="s">
        <v>58</v>
      </c>
      <c r="S4" s="25" t="s">
        <v>59</v>
      </c>
    </row>
    <row r="5" spans="1:20" ht="25" customHeight="1">
      <c r="A5" s="181"/>
      <c r="B5" s="182"/>
      <c r="C5" s="195"/>
      <c r="D5" s="196"/>
      <c r="E5" s="197"/>
      <c r="F5" s="199"/>
      <c r="G5" s="198"/>
      <c r="H5" s="183"/>
      <c r="I5" s="75"/>
      <c r="J5" s="162"/>
      <c r="K5" s="163"/>
      <c r="L5" s="224"/>
      <c r="M5" s="184" t="str" cm="1">
        <f t="array" ref="M5">IF(AND(SUMPRODUCT(--(D5:E5&lt;&gt;""))=0,ISBLANK(K5)),"",IF(AND(K5&lt;&gt;"",NOT(ISNUMBER(K5))),"Please enter a numeric value for Total Emission",IF(AND(ISBLANK(K5),L5="BRT"),"Please enter a numeric value for Total Emission or a qualification for not providing BRT Total Emission",IF(ISBLANK(K5),"Please enter a numeric value for Total Emission",IF(ISBLANK(L5),"Please select ART, BRT or NE",IF(AND(ISBLANK(I5),ROUND(K5,6)&gt;0),"Enter method",IF(AND(ISBLANK(J5),L5&lt;&gt;""),"Ensure method is fully explained",IF(AND(SUMPRODUCT(--(D5:E5&lt;&gt;""))&gt;0,D5&lt;&gt;H5,K5=0),"Please explain change in M/ment type",IF(AND(SUMPRODUCT(--(D5:E5&lt;&gt;""))&gt;0,D5&lt;&gt;H5),IF(LEN(J5)&lt;5,"Please explain change in M/ment type; Ensure method is fully explained.",IF(AND(SUMPRODUCT(--(D5:E5&lt;&gt;""))&gt;0,D5&lt;&gt;H5),"Please explain change in M/ment type",IF(LEN(J5)&lt;5,"Ensure method is fully explained.","OK"))),IF(AND(ROUND(K5,6)&gt;0,LEN(J5)&lt;5),"Ensure method is fully explained.","OK"))))))))))</f>
        <v/>
      </c>
      <c r="N5" s="185" t="str" cm="1">
        <f t="array" ref="N5">IF(AND(SUMPRODUCT(--(D5:F5&lt;&gt;""))=0,ISBLANK(K5)),"",
IF(S5=FALSE,"Incorrect ART, BRT or NE. Please select correct threshold code",
IF(ISBLANK(F5),"No value for previous year",
IF(AND(F5=0,ROUND(K5,6)&gt;0,G5="NE"),"Please explain change from NE",
IF(AND(K5=0,L5="NE", OR(G5="ART",G5="BRT")),"Please explain change to NE",
IF(AND(SUMPRODUCT(--(D5:E5&lt;&gt;""))=0,F5=0,ROUND(K5,6)=0),"Previously not reported, please enter a value or 0 to confirm",IF(AND(G5="BRT",L5="BRT"),"OK",IF(AND(F5=0,OR(ROUND(K5,6)=0,K5&lt;C5),OR(G5="NA",G5="NE")),"OK",
IF(AND(SUMPRODUCT(--(D5:E5&lt;&gt;""))&gt;0,F5=0,ISBLANK(K5)),"Previously reported as BRT, please enter a value or provide explanation",
IF(AND(ROUND(F5,6)=ROUND(K5,6),ROUND(K5,6)&gt;0,NOT(ISBLANK(F5))),"Current = previous. Please re-enter value or provide explanation",
IF(AND(F5=0,ROUND(K5,6)=0,G5="ART",L5="NE"),"ART to NE – please explain",IF(AND(ROUND(K5,6)=0,G5="BRT"),"BRT to NE - please explain",
IF(AND(L5="NE",F5&gt;0,ABS(((K5-F5)/F5*100))&gt;=P5),CONCATENATE(FIXED(((K5-F5)/F5)*100,2),"% - please explain"),IF(AND(L5="ART",G5="ART",F5&gt;0,ABS(((K5-F5)/F5*100))&gt;=P5),CONCATENATE(FIXED(((K5-F5)/F5)*100,2),"% - please explain"),
IF(AND(ROUND(K5,6)=0,G5="BRT",F5&lt;&gt;0),CONCATENATE(FIXED(((K5-F5)/F5)*100,2),"% - BRT to NE - please explain"),
IF(AND(F5=0,ROUND(K5,6)&gt;0,G5="BRT",L5="BRT"),"OK",
IF(AND(F5=0,ROUND(K5,6)&gt;0,G5="BRT",L5="ART"),"BRT to ART – please explain",
IF(AND(F5=0,ROUND(K5,6)&gt;0),"please explain increase",
IF(AND(L5="ART",F5&lt;C5,F5&lt;&gt;0),CONCATENATE(FIXED(((K5-F5)/F5)*100,2),"% - BRT to ART – please explain"),
IF(AND(L5="ART",F5&lt;C5,F5=0),"No value for previous year",
IF(AND(L5="BRT",F5&gt;=C5,F5&lt;&gt;0),CONCATENATE(FIXED(((K5-F5)/F5)*100,2),"% - ART to BRT – please explain"),
IF(AND(L5="BRT",F5&gt;=C5,F5=0),"No value for previous year",
IF(AND(L5="BRT",F5&gt;0,ABS(((K5-F5)/F5*100))&lt;50),CONCATENATE(FIXED(((K5-F5)/F5)*100,2),"% - OK"),
IF(AND(L5="BRT",F5&gt;0,ABS(((K5-F5)/F5*100))&gt;=P5),CONCATENATE(FIXED(((K5-F5)/F5)*100,2),"% - please explain"),
IF(F5&lt;&gt;0,CONCATENATE(FIXED(((K5-F5)/F5)*100,2),"% - OK"),"No value for previous year")))))))))))))))))))))))))</f>
        <v/>
      </c>
      <c r="O5" s="75"/>
      <c r="P5" s="43" t="str" cm="1">
        <f t="array" ref="P5">IF(SUMPRODUCT(--(C5:E5&lt;&gt;""))=0,"",IF(ISERROR(VLOOKUP(A5,Codes!D$2:D$8,1,FALSE)),25,10))</f>
        <v/>
      </c>
      <c r="Q5" s="43" t="b" cm="1">
        <f t="array" ref="Q5">IF(AND(ISBLANK(K5), L5="BRT", LEN(O5)&gt;10), TRUE,
IF(SUMPRODUCT(--(D5:K5&lt;&gt;""))=0, TRUE,
IF(ISBLANK(L5), TRUE,
IF(S5=FALSE, FALSE,
IF(L5="INVALID", FALSE,
IF(AND(ISNUMBER(FIND("M/ment", M5)), LEN(O5)&gt;10), TRUE,
IF(AND(M5&lt;&gt;"OK", LEN(J5)&lt;10), FALSE,
IF(ISERR(FIND("OK", N5)),
IF(AND(FIND("please", LOWER(N5))&gt;0, LEN(O5)&lt;10), FALSE, TRUE),
TRUE))))))))</f>
        <v>1</v>
      </c>
      <c r="R5" t="str">
        <f>IF(ISBLANK(K5),"BRT",IF(K5=0,"NE",IF(K5&gt;=C5,"ART","BRT")))</f>
        <v>BRT</v>
      </c>
      <c r="S5" t="b">
        <f>R5=L5</f>
        <v>0</v>
      </c>
      <c r="T5" s="128"/>
    </row>
    <row r="6" spans="1:20" ht="25" customHeight="1">
      <c r="A6" s="181"/>
      <c r="B6" s="182"/>
      <c r="C6" s="195"/>
      <c r="D6" s="196"/>
      <c r="E6" s="197"/>
      <c r="F6" s="199"/>
      <c r="G6" s="198"/>
      <c r="H6" s="183"/>
      <c r="I6" s="75"/>
      <c r="J6" s="162"/>
      <c r="K6" s="163"/>
      <c r="L6" s="224"/>
      <c r="M6" s="184" t="str" cm="1">
        <f t="array" ref="M6">IF(AND(SUMPRODUCT(--(D6:E6&lt;&gt;""))=0,ISBLANK(K6)),"",IF(AND(K6&lt;&gt;"",NOT(ISNUMBER(K6))),"Please enter a numeric value for Total Emission",IF(AND(ISBLANK(K6),L6="BRT"),"Please enter a numeric value for Total Emission or a qualification for not providing BRT Total Emission",IF(ISBLANK(K6),"Please enter a numeric value for Total Emission",IF(ISBLANK(L6),"Please select ART, BRT or NE",IF(AND(ISBLANK(I6),ROUND(K6,6)&gt;0),"Enter method",IF(AND(ISBLANK(J6),L6&lt;&gt;""),"Ensure method is fully explained",IF(AND(SUMPRODUCT(--(D6:E6&lt;&gt;""))&gt;0,D6&lt;&gt;H6,K6=0),"Please explain change in M/ment type",IF(AND(SUMPRODUCT(--(D6:E6&lt;&gt;""))&gt;0,D6&lt;&gt;H6),IF(LEN(J6)&lt;5,"Please explain change in M/ment type; Ensure method is fully explained.",IF(AND(SUMPRODUCT(--(D6:E6&lt;&gt;""))&gt;0,D6&lt;&gt;H6),"Please explain change in M/ment type",IF(LEN(J6)&lt;5,"Ensure method is fully explained.","OK"))),IF(AND(ROUND(K6,6)&gt;0,LEN(J6)&lt;5),"Ensure method is fully explained.","OK"))))))))))</f>
        <v/>
      </c>
      <c r="N6" s="185" t="str" cm="1">
        <f t="array" ref="N6">IF(AND(SUMPRODUCT(--(D6:F6&lt;&gt;""))=0,ISBLANK(K6)),"",
IF(S6=FALSE,"Incorrect ART, BRT or NE. Please select correct threshold code",
IF(ISBLANK(F6),"No value for previous year",
IF(AND(F6=0,ROUND(K6,6)&gt;0,G6="NE"),"Please explain change from NE",
IF(AND(K6=0,L6="NE", OR(G6="ART",G6="BRT")),"Please explain change to NE",
IF(AND(SUMPRODUCT(--(D6:E6&lt;&gt;""))=0,F6=0,ROUND(K6,6)=0),"Previously not reported, please enter a value or 0 to confirm",IF(AND(G6="BRT",L6="BRT"),"OK",IF(AND(F6=0,OR(ROUND(K6,6)=0,K6&lt;C6),OR(G6="NA",G6="NE")),"OK",
IF(AND(SUMPRODUCT(--(D6:E6&lt;&gt;""))&gt;0,F6=0,ISBLANK(K6)),"Previously reported as BRT, please enter a value or provide explanation",
IF(AND(ROUND(F6,6)=ROUND(K6,6),ROUND(K6,6)&gt;0,NOT(ISBLANK(F6))),"Current = previous. Please re-enter value or provide explanation",
IF(AND(F6=0,ROUND(K6,6)=0,G6="ART",L6="NE"),"ART to NE – please explain",IF(AND(ROUND(K6,6)=0,G6="BRT"),"BRT to NE - please explain",
IF(AND(L6="NE",F6&gt;0,ABS(((K6-F6)/F6*100))&gt;=P6),CONCATENATE(FIXED(((K6-F6)/F6)*100,2),"% - please explain"),IF(AND(L6="ART",G6="ART",F6&gt;0,ABS(((K6-F6)/F6*100))&gt;=P6),CONCATENATE(FIXED(((K6-F6)/F6)*100,2),"% - please explain"),
IF(AND(ROUND(K6,6)=0,G6="BRT",F6&lt;&gt;0),CONCATENATE(FIXED(((K6-F6)/F6)*100,2),"% - BRT to NE - please explain"),
IF(AND(F6=0,ROUND(K6,6)&gt;0,G6="BRT",L6="BRT"),"OK",
IF(AND(F6=0,ROUND(K6,6)&gt;0,G6="BRT",L6="ART"),"BRT to ART – please explain",
IF(AND(F6=0,ROUND(K6,6)&gt;0),"please explain increase",
IF(AND(L6="ART",F6&lt;C6,F6&lt;&gt;0),CONCATENATE(FIXED(((K6-F6)/F6)*100,2),"% - BRT to ART – please explain"),
IF(AND(L6="ART",F6&lt;C6,F6=0),"No value for previous year",
IF(AND(L6="BRT",F6&gt;=C6,F6&lt;&gt;0),CONCATENATE(FIXED(((K6-F6)/F6)*100,2),"% - ART to BRT – please explain"),
IF(AND(L6="BRT",F6&gt;=C6,F6=0),"No value for previous year",
IF(AND(L6="BRT",F6&gt;0,ABS(((K6-F6)/F6*100))&lt;50),CONCATENATE(FIXED(((K6-F6)/F6)*100,2),"% - OK"),
IF(AND(L6="BRT",F6&gt;0,ABS(((K6-F6)/F6*100))&gt;=P6),CONCATENATE(FIXED(((K6-F6)/F6)*100,2),"% - please explain"),
IF(F6&lt;&gt;0,CONCATENATE(FIXED(((K6-F6)/F6)*100,2),"% - OK"),"No value for previous year")))))))))))))))))))))))))</f>
        <v/>
      </c>
      <c r="O6" s="75"/>
      <c r="P6" s="43" t="str" cm="1">
        <f t="array" ref="P6">IF(SUMPRODUCT(--(C6:E6&lt;&gt;""))=0,"",IF(ISERROR(VLOOKUP(A6,Codes!D$2:D$8,1,FALSE)),25,10))</f>
        <v/>
      </c>
      <c r="Q6" s="43" t="b" cm="1">
        <f t="array" ref="Q6">IF(AND(ISBLANK(K6), L6="BRT", LEN(O6)&gt;10), TRUE,
IF(SUMPRODUCT(--(D6:K6&lt;&gt;""))=0, TRUE,
IF(ISBLANK(L6), TRUE,
IF(S6=FALSE, FALSE,
IF(L6="INVALID", FALSE,
IF(AND(ISNUMBER(FIND("M/ment", M6)), LEN(O6)&gt;10), TRUE,
IF(AND(M6&lt;&gt;"OK", LEN(J6)&lt;10), FALSE,
IF(ISERR(FIND("OK", N6)),
IF(AND(FIND("please", LOWER(N6))&gt;0, LEN(O6)&lt;10), FALSE, TRUE),
TRUE))))))))</f>
        <v>1</v>
      </c>
      <c r="R6" t="str">
        <f t="shared" ref="R6:R69" si="0">IF(ISBLANK(K6),"BRT",IF(K6=0,"NE",IF(K6&gt;=C6,"ART","BRT")))</f>
        <v>BRT</v>
      </c>
      <c r="S6" t="b">
        <f>R6=L6</f>
        <v>0</v>
      </c>
      <c r="T6" s="128"/>
    </row>
    <row r="7" spans="1:20" ht="25" customHeight="1">
      <c r="A7" s="181"/>
      <c r="B7" s="182"/>
      <c r="C7" s="195"/>
      <c r="D7" s="196"/>
      <c r="E7" s="197"/>
      <c r="F7" s="199"/>
      <c r="G7" s="198"/>
      <c r="H7" s="183"/>
      <c r="I7" s="75"/>
      <c r="J7" s="162"/>
      <c r="K7" s="163"/>
      <c r="L7" s="224"/>
      <c r="M7" s="184" t="str" cm="1">
        <f t="array" ref="M7">IF(AND(SUMPRODUCT(--(D7:E7&lt;&gt;""))=0,ISBLANK(K7)),"",IF(AND(K7&lt;&gt;"",NOT(ISNUMBER(K7))),"Please enter a numeric value for Total Emission",IF(AND(ISBLANK(K7),L7="BRT"),"Please enter a numeric value for Total Emission or a qualification for not providing BRT Total Emission",IF(ISBLANK(K7),"Please enter a numeric value for Total Emission",IF(ISBLANK(L7),"Please select ART, BRT or NE",IF(AND(ISBLANK(I7),ROUND(K7,6)&gt;0),"Enter method",IF(AND(ISBLANK(J7),L7&lt;&gt;""),"Ensure method is fully explained",IF(AND(SUMPRODUCT(--(D7:E7&lt;&gt;""))&gt;0,D7&lt;&gt;H7,K7=0),"Please explain change in M/ment type",IF(AND(SUMPRODUCT(--(D7:E7&lt;&gt;""))&gt;0,D7&lt;&gt;H7),IF(LEN(J7)&lt;5,"Please explain change in M/ment type; Ensure method is fully explained.",IF(AND(SUMPRODUCT(--(D7:E7&lt;&gt;""))&gt;0,D7&lt;&gt;H7),"Please explain change in M/ment type",IF(LEN(J7)&lt;5,"Ensure method is fully explained.","OK"))),IF(AND(ROUND(K7,6)&gt;0,LEN(J7)&lt;5),"Ensure method is fully explained.","OK"))))))))))</f>
        <v/>
      </c>
      <c r="N7" s="185" t="str" cm="1">
        <f t="array" ref="N7">IF(AND(SUMPRODUCT(--(D7:F7&lt;&gt;""))=0,ISBLANK(K7)),"",
IF(S7=FALSE,"Incorrect ART, BRT or NE. Please select correct threshold code",
IF(ISBLANK(F7),"No value for previous year",
IF(AND(F7=0,ROUND(K7,6)&gt;0,G7="NE"),"Please explain change from NE",
IF(AND(K7=0,L7="NE", OR(G7="ART",G7="BRT")),"Please explain change to NE",
IF(AND(SUMPRODUCT(--(D7:E7&lt;&gt;""))=0,F7=0,ROUND(K7,6)=0),"Previously not reported, please enter a value or 0 to confirm",IF(AND(G7="BRT",L7="BRT"),"OK",IF(AND(F7=0,OR(ROUND(K7,6)=0,K7&lt;C7),OR(G7="NA",G7="NE")),"OK",
IF(AND(SUMPRODUCT(--(D7:E7&lt;&gt;""))&gt;0,F7=0,ISBLANK(K7)),"Previously reported as BRT, please enter a value or provide explanation",
IF(AND(ROUND(F7,6)=ROUND(K7,6),ROUND(K7,6)&gt;0,NOT(ISBLANK(F7))),"Current = previous. Please re-enter value or provide explanation",
IF(AND(F7=0,ROUND(K7,6)=0,G7="ART",L7="NE"),"ART to NE – please explain",IF(AND(ROUND(K7,6)=0,G7="BRT"),"BRT to NE - please explain",
IF(AND(L7="NE",F7&gt;0,ABS(((K7-F7)/F7*100))&gt;=P7),CONCATENATE(FIXED(((K7-F7)/F7)*100,2),"% - please explain"),IF(AND(L7="ART",G7="ART",F7&gt;0,ABS(((K7-F7)/F7*100))&gt;=P7),CONCATENATE(FIXED(((K7-F7)/F7)*100,2),"% - please explain"),
IF(AND(ROUND(K7,6)=0,G7="BRT",F7&lt;&gt;0),CONCATENATE(FIXED(((K7-F7)/F7)*100,2),"% - BRT to NE - please explain"),
IF(AND(F7=0,ROUND(K7,6)&gt;0,G7="BRT",L7="BRT"),"OK",
IF(AND(F7=0,ROUND(K7,6)&gt;0,G7="BRT",L7="ART"),"BRT to ART – please explain",
IF(AND(F7=0,ROUND(K7,6)&gt;0),"please explain increase",
IF(AND(L7="ART",F7&lt;C7,F7&lt;&gt;0),CONCATENATE(FIXED(((K7-F7)/F7)*100,2),"% - BRT to ART – please explain"),
IF(AND(L7="ART",F7&lt;C7,F7=0),"No value for previous year",
IF(AND(L7="BRT",F7&gt;=C7,F7&lt;&gt;0),CONCATENATE(FIXED(((K7-F7)/F7)*100,2),"% - ART to BRT – please explain"),
IF(AND(L7="BRT",F7&gt;=C7,F7=0),"No value for previous year",
IF(AND(L7="BRT",F7&gt;0,ABS(((K7-F7)/F7*100))&lt;50),CONCATENATE(FIXED(((K7-F7)/F7)*100,2),"% - OK"),
IF(AND(L7="BRT",F7&gt;0,ABS(((K7-F7)/F7*100))&gt;=P7),CONCATENATE(FIXED(((K7-F7)/F7)*100,2),"% - please explain"),
IF(F7&lt;&gt;0,CONCATENATE(FIXED(((K7-F7)/F7)*100,2),"% - OK"),"No value for previous year")))))))))))))))))))))))))</f>
        <v/>
      </c>
      <c r="O7" s="75"/>
      <c r="P7" s="43" t="str" cm="1">
        <f t="array" ref="P7">IF(SUMPRODUCT(--(C7:E7&lt;&gt;""))=0,"",IF(ISERROR(VLOOKUP(A7,Codes!D$2:D$8,1,FALSE)),25,10))</f>
        <v/>
      </c>
      <c r="Q7" s="43" t="b" cm="1">
        <f t="array" ref="Q7">IF(AND(ISBLANK(K7), L7="BRT", LEN(O7)&gt;10), TRUE,
IF(SUMPRODUCT(--(D7:K7&lt;&gt;""))=0, TRUE,
IF(ISBLANK(L7), TRUE,
IF(S7=FALSE, FALSE,
IF(L7="INVALID", FALSE,
IF(AND(ISNUMBER(FIND("M/ment", M7)), LEN(O7)&gt;10), TRUE,
IF(AND(M7&lt;&gt;"OK", LEN(J7)&lt;10), FALSE,
IF(ISERR(FIND("OK", N7)),
IF(AND(FIND("please", LOWER(N7))&gt;0, LEN(O7)&lt;10), FALSE, TRUE),
TRUE))))))))</f>
        <v>1</v>
      </c>
      <c r="R7" t="str">
        <f t="shared" si="0"/>
        <v>BRT</v>
      </c>
      <c r="S7" t="b">
        <f t="shared" ref="S7:S70" si="1">R7=L7</f>
        <v>0</v>
      </c>
    </row>
    <row r="8" spans="1:20" ht="25" customHeight="1">
      <c r="A8" s="181"/>
      <c r="B8" s="182"/>
      <c r="C8" s="195"/>
      <c r="D8" s="196"/>
      <c r="E8" s="197"/>
      <c r="F8" s="199"/>
      <c r="G8" s="198"/>
      <c r="H8" s="183"/>
      <c r="I8" s="75"/>
      <c r="J8" s="162"/>
      <c r="K8" s="163"/>
      <c r="L8" s="224"/>
      <c r="M8" s="184" t="str" cm="1">
        <f t="array" ref="M8">IF(AND(SUMPRODUCT(--(D8:E8&lt;&gt;""))=0,ISBLANK(K8)),"",IF(AND(K8&lt;&gt;"",NOT(ISNUMBER(K8))),"Please enter a numeric value for Total Emission",IF(AND(ISBLANK(K8),L8="BRT"),"Please enter a numeric value for Total Emission or a qualification for not providing BRT Total Emission",IF(ISBLANK(K8),"Please enter a numeric value for Total Emission",IF(ISBLANK(L8),"Please select ART, BRT or NE",IF(AND(ISBLANK(I8),ROUND(K8,6)&gt;0),"Enter method",IF(AND(ISBLANK(J8),L8&lt;&gt;""),"Ensure method is fully explained",IF(AND(SUMPRODUCT(--(D8:E8&lt;&gt;""))&gt;0,D8&lt;&gt;H8,K8=0),"Please explain change in M/ment type",IF(AND(SUMPRODUCT(--(D8:E8&lt;&gt;""))&gt;0,D8&lt;&gt;H8),IF(LEN(J8)&lt;5,"Please explain change in M/ment type; Ensure method is fully explained.",IF(AND(SUMPRODUCT(--(D8:E8&lt;&gt;""))&gt;0,D8&lt;&gt;H8),"Please explain change in M/ment type",IF(LEN(J8)&lt;5,"Ensure method is fully explained.","OK"))),IF(AND(ROUND(K8,6)&gt;0,LEN(J8)&lt;5),"Ensure method is fully explained.","OK"))))))))))</f>
        <v/>
      </c>
      <c r="N8" s="185" t="str" cm="1">
        <f t="array" ref="N8">IF(AND(SUMPRODUCT(--(D8:F8&lt;&gt;""))=0,ISBLANK(K8)),"",
IF(S8=FALSE,"Incorrect ART, BRT or NE. Please select correct threshold code",
IF(ISBLANK(F8),"No value for previous year",
IF(AND(F8=0,ROUND(K8,6)&gt;0,G8="NE"),"Please explain change from NE",
IF(AND(K8=0,L8="NE", OR(G8="ART",G8="BRT")),"Please explain change to NE",
IF(AND(SUMPRODUCT(--(D8:E8&lt;&gt;""))=0,F8=0,ROUND(K8,6)=0),"Previously not reported, please enter a value or 0 to confirm",IF(AND(G8="BRT",L8="BRT"),"OK",IF(AND(F8=0,OR(ROUND(K8,6)=0,K8&lt;C8),OR(G8="NA",G8="NE")),"OK",
IF(AND(SUMPRODUCT(--(D8:E8&lt;&gt;""))&gt;0,F8=0,ISBLANK(K8)),"Previously reported as BRT, please enter a value or provide explanation",
IF(AND(ROUND(F8,6)=ROUND(K8,6),ROUND(K8,6)&gt;0,NOT(ISBLANK(F8))),"Current = previous. Please re-enter value or provide explanation",
IF(AND(F8=0,ROUND(K8,6)=0,G8="ART",L8="NE"),"ART to NE – please explain",IF(AND(ROUND(K8,6)=0,G8="BRT"),"BRT to NE - please explain",
IF(AND(L8="NE",F8&gt;0,ABS(((K8-F8)/F8*100))&gt;=P8),CONCATENATE(FIXED(((K8-F8)/F8)*100,2),"% - please explain"),IF(AND(L8="ART",G8="ART",F8&gt;0,ABS(((K8-F8)/F8*100))&gt;=P8),CONCATENATE(FIXED(((K8-F8)/F8)*100,2),"% - please explain"),
IF(AND(ROUND(K8,6)=0,G8="BRT",F8&lt;&gt;0),CONCATENATE(FIXED(((K8-F8)/F8)*100,2),"% - BRT to NE - please explain"),
IF(AND(F8=0,ROUND(K8,6)&gt;0,G8="BRT",L8="BRT"),"OK",
IF(AND(F8=0,ROUND(K8,6)&gt;0,G8="BRT",L8="ART"),"BRT to ART – please explain",
IF(AND(F8=0,ROUND(K8,6)&gt;0),"please explain increase",
IF(AND(L8="ART",F8&lt;C8,F8&lt;&gt;0),CONCATENATE(FIXED(((K8-F8)/F8)*100,2),"% - BRT to ART – please explain"),
IF(AND(L8="ART",F8&lt;C8,F8=0),"No value for previous year",
IF(AND(L8="BRT",F8&gt;=C8,F8&lt;&gt;0),CONCATENATE(FIXED(((K8-F8)/F8)*100,2),"% - ART to BRT – please explain"),
IF(AND(L8="BRT",F8&gt;=C8,F8=0),"No value for previous year",
IF(AND(L8="BRT",F8&gt;0,ABS(((K8-F8)/F8*100))&lt;50),CONCATENATE(FIXED(((K8-F8)/F8)*100,2),"% - OK"),
IF(AND(L8="BRT",F8&gt;0,ABS(((K8-F8)/F8*100))&gt;=P8),CONCATENATE(FIXED(((K8-F8)/F8)*100,2),"% - please explain"),
IF(F8&lt;&gt;0,CONCATENATE(FIXED(((K8-F8)/F8)*100,2),"% - OK"),"No value for previous year")))))))))))))))))))))))))</f>
        <v/>
      </c>
      <c r="O8" s="75"/>
      <c r="P8" s="43" t="str" cm="1">
        <f t="array" ref="P8">IF(SUMPRODUCT(--(C8:E8&lt;&gt;""))=0,"",IF(ISERROR(VLOOKUP(A8,Codes!D$2:D$8,1,FALSE)),25,10))</f>
        <v/>
      </c>
      <c r="Q8" s="43" t="b" cm="1">
        <f t="array" ref="Q8">IF(AND(ISBLANK(K8), L8="BRT", LEN(O8)&gt;10), TRUE,
IF(SUMPRODUCT(--(D8:K8&lt;&gt;""))=0, TRUE,
IF(ISBLANK(L8), TRUE,
IF(S8=FALSE, FALSE,
IF(L8="INVALID", FALSE,
IF(AND(ISNUMBER(FIND("M/ment", M8)), LEN(O8)&gt;10), TRUE,
IF(AND(M8&lt;&gt;"OK", LEN(J8)&lt;10), FALSE,
IF(ISERR(FIND("OK", N8)),
IF(AND(FIND("please", LOWER(N8))&gt;0, LEN(O8)&lt;10), FALSE, TRUE),
TRUE))))))))</f>
        <v>1</v>
      </c>
      <c r="R8" t="str">
        <f t="shared" si="0"/>
        <v>BRT</v>
      </c>
      <c r="S8" t="b">
        <f t="shared" si="1"/>
        <v>0</v>
      </c>
    </row>
    <row r="9" spans="1:20" ht="25" customHeight="1">
      <c r="A9" s="181"/>
      <c r="B9" s="182"/>
      <c r="C9" s="195"/>
      <c r="D9" s="196"/>
      <c r="E9" s="197"/>
      <c r="F9" s="199"/>
      <c r="G9" s="198"/>
      <c r="H9" s="183"/>
      <c r="I9" s="75"/>
      <c r="J9" s="162"/>
      <c r="K9" s="163"/>
      <c r="L9" s="224"/>
      <c r="M9" s="184" t="str" cm="1">
        <f t="array" ref="M9">IF(AND(SUMPRODUCT(--(D9:E9&lt;&gt;""))=0,ISBLANK(K9)),"",IF(AND(K9&lt;&gt;"",NOT(ISNUMBER(K9))),"Please enter a numeric value for Total Emission",IF(AND(ISBLANK(K9),L9="BRT"),"Please enter a numeric value for Total Emission or a qualification for not providing BRT Total Emission",IF(ISBLANK(K9),"Please enter a numeric value for Total Emission",IF(ISBLANK(L9),"Please select ART, BRT or NE",IF(AND(ISBLANK(I9),ROUND(K9,6)&gt;0),"Enter method",IF(AND(ISBLANK(J9),L9&lt;&gt;""),"Ensure method is fully explained",IF(AND(SUMPRODUCT(--(D9:E9&lt;&gt;""))&gt;0,D9&lt;&gt;H9,K9=0),"Please explain change in M/ment type",IF(AND(SUMPRODUCT(--(D9:E9&lt;&gt;""))&gt;0,D9&lt;&gt;H9),IF(LEN(J9)&lt;5,"Please explain change in M/ment type; Ensure method is fully explained.",IF(AND(SUMPRODUCT(--(D9:E9&lt;&gt;""))&gt;0,D9&lt;&gt;H9),"Please explain change in M/ment type",IF(LEN(J9)&lt;5,"Ensure method is fully explained.","OK"))),IF(AND(ROUND(K9,6)&gt;0,LEN(J9)&lt;5),"Ensure method is fully explained.","OK"))))))))))</f>
        <v/>
      </c>
      <c r="N9" s="185" t="str" cm="1">
        <f t="array" ref="N9">IF(AND(SUMPRODUCT(--(D9:F9&lt;&gt;""))=0,ISBLANK(K9)),"",
IF(S9=FALSE,"Incorrect ART, BRT or NE. Please select correct threshold code",
IF(ISBLANK(F9),"No value for previous year",
IF(AND(F9=0,ROUND(K9,6)&gt;0,G9="NE"),"Please explain change from NE",
IF(AND(K9=0,L9="NE", OR(G9="ART",G9="BRT")),"Please explain change to NE",
IF(AND(SUMPRODUCT(--(D9:E9&lt;&gt;""))=0,F9=0,ROUND(K9,6)=0),"Previously not reported, please enter a value or 0 to confirm",IF(AND(G9="BRT",L9="BRT"),"OK",IF(AND(F9=0,OR(ROUND(K9,6)=0,K9&lt;C9),OR(G9="NA",G9="NE")),"OK",
IF(AND(SUMPRODUCT(--(D9:E9&lt;&gt;""))&gt;0,F9=0,ISBLANK(K9)),"Previously reported as BRT, please enter a value or provide explanation",
IF(AND(ROUND(F9,6)=ROUND(K9,6),ROUND(K9,6)&gt;0,NOT(ISBLANK(F9))),"Current = previous. Please re-enter value or provide explanation",
IF(AND(F9=0,ROUND(K9,6)=0,G9="ART",L9="NE"),"ART to NE – please explain",IF(AND(ROUND(K9,6)=0,G9="BRT"),"BRT to NE - please explain",
IF(AND(L9="NE",F9&gt;0,ABS(((K9-F9)/F9*100))&gt;=P9),CONCATENATE(FIXED(((K9-F9)/F9)*100,2),"% - please explain"),IF(AND(L9="ART",G9="ART",F9&gt;0,ABS(((K9-F9)/F9*100))&gt;=P9),CONCATENATE(FIXED(((K9-F9)/F9)*100,2),"% - please explain"),
IF(AND(ROUND(K9,6)=0,G9="BRT",F9&lt;&gt;0),CONCATENATE(FIXED(((K9-F9)/F9)*100,2),"% - BRT to NE - please explain"),
IF(AND(F9=0,ROUND(K9,6)&gt;0,G9="BRT",L9="BRT"),"OK",
IF(AND(F9=0,ROUND(K9,6)&gt;0,G9="BRT",L9="ART"),"BRT to ART – please explain",
IF(AND(F9=0,ROUND(K9,6)&gt;0),"please explain increase",
IF(AND(L9="ART",F9&lt;C9,F9&lt;&gt;0),CONCATENATE(FIXED(((K9-F9)/F9)*100,2),"% - BRT to ART – please explain"),
IF(AND(L9="ART",F9&lt;C9,F9=0),"No value for previous year",
IF(AND(L9="BRT",F9&gt;=C9,F9&lt;&gt;0),CONCATENATE(FIXED(((K9-F9)/F9)*100,2),"% - ART to BRT – please explain"),
IF(AND(L9="BRT",F9&gt;=C9,F9=0),"No value for previous year",
IF(AND(L9="BRT",F9&gt;0,ABS(((K9-F9)/F9*100))&lt;50),CONCATENATE(FIXED(((K9-F9)/F9)*100,2),"% - OK"),
IF(AND(L9="BRT",F9&gt;0,ABS(((K9-F9)/F9*100))&gt;=P9),CONCATENATE(FIXED(((K9-F9)/F9)*100,2),"% - please explain"),
IF(F9&lt;&gt;0,CONCATENATE(FIXED(((K9-F9)/F9)*100,2),"% - OK"),"No value for previous year")))))))))))))))))))))))))</f>
        <v/>
      </c>
      <c r="O9" s="75"/>
      <c r="P9" s="43" t="str" cm="1">
        <f t="array" ref="P9">IF(SUMPRODUCT(--(C9:E9&lt;&gt;""))=0,"",IF(ISERROR(VLOOKUP(A9,Codes!D$2:D$8,1,FALSE)),25,10))</f>
        <v/>
      </c>
      <c r="Q9" s="43" t="b" cm="1">
        <f t="array" ref="Q9">IF(AND(ISBLANK(K9), L9="BRT", LEN(O9)&gt;10), TRUE,
IF(SUMPRODUCT(--(D9:K9&lt;&gt;""))=0, TRUE,
IF(ISBLANK(L9), TRUE,
IF(S9=FALSE, FALSE,
IF(L9="INVALID", FALSE,
IF(AND(ISNUMBER(FIND("M/ment", M9)), LEN(O9)&gt;10), TRUE,
IF(AND(M9&lt;&gt;"OK", LEN(J9)&lt;10), FALSE,
IF(ISERR(FIND("OK", N9)),
IF(AND(FIND("please", LOWER(N9))&gt;0, LEN(O9)&lt;10), FALSE, TRUE),
TRUE))))))))</f>
        <v>1</v>
      </c>
      <c r="R9" t="str">
        <f t="shared" si="0"/>
        <v>BRT</v>
      </c>
      <c r="S9" t="b">
        <f t="shared" si="1"/>
        <v>0</v>
      </c>
      <c r="T9" s="158"/>
    </row>
    <row r="10" spans="1:20" ht="25" customHeight="1">
      <c r="A10" s="181"/>
      <c r="B10" s="182"/>
      <c r="C10" s="195"/>
      <c r="D10" s="196"/>
      <c r="E10" s="197"/>
      <c r="F10" s="199"/>
      <c r="G10" s="198"/>
      <c r="H10" s="183"/>
      <c r="I10" s="75"/>
      <c r="J10" s="162"/>
      <c r="K10" s="163"/>
      <c r="L10" s="224"/>
      <c r="M10" s="184" t="str" cm="1">
        <f t="array" ref="M10">IF(AND(SUMPRODUCT(--(D10:E10&lt;&gt;""))=0,ISBLANK(K10)),"",IF(AND(K10&lt;&gt;"",NOT(ISNUMBER(K10))),"Please enter a numeric value for Total Emission",IF(AND(ISBLANK(K10),L10="BRT"),"Please enter a numeric value for Total Emission or a qualification for not providing BRT Total Emission",IF(ISBLANK(K10),"Please enter a numeric value for Total Emission",IF(ISBLANK(L10),"Please select ART, BRT or NE",IF(AND(ISBLANK(I10),ROUND(K10,6)&gt;0),"Enter method",IF(AND(ISBLANK(J10),L10&lt;&gt;""),"Ensure method is fully explained",IF(AND(SUMPRODUCT(--(D10:E10&lt;&gt;""))&gt;0,D10&lt;&gt;H10,K10=0),"Please explain change in M/ment type",IF(AND(SUMPRODUCT(--(D10:E10&lt;&gt;""))&gt;0,D10&lt;&gt;H10),IF(LEN(J10)&lt;5,"Please explain change in M/ment type; Ensure method is fully explained.",IF(AND(SUMPRODUCT(--(D10:E10&lt;&gt;""))&gt;0,D10&lt;&gt;H10),"Please explain change in M/ment type",IF(LEN(J10)&lt;5,"Ensure method is fully explained.","OK"))),IF(AND(ROUND(K10,6)&gt;0,LEN(J10)&lt;5),"Ensure method is fully explained.","OK"))))))))))</f>
        <v/>
      </c>
      <c r="N10" s="185" t="str" cm="1">
        <f t="array" ref="N10">IF(AND(SUMPRODUCT(--(D10:F10&lt;&gt;""))=0,ISBLANK(K10)),"",
IF(S10=FALSE,"Incorrect ART, BRT or NE. Please select correct threshold code",
IF(ISBLANK(F10),"No value for previous year",
IF(AND(F10=0,ROUND(K10,6)&gt;0,G10="NE"),"Please explain change from NE",
IF(AND(K10=0,L10="NE", OR(G10="ART",G10="BRT")),"Please explain change to NE",
IF(AND(SUMPRODUCT(--(D10:E10&lt;&gt;""))=0,F10=0,ROUND(K10,6)=0),"Previously not reported, please enter a value or 0 to confirm",IF(AND(G10="BRT",L10="BRT"),"OK",IF(AND(F10=0,OR(ROUND(K10,6)=0,K10&lt;C10),OR(G10="NA",G10="NE")),"OK",
IF(AND(SUMPRODUCT(--(D10:E10&lt;&gt;""))&gt;0,F10=0,ISBLANK(K10)),"Previously reported as BRT, please enter a value or provide explanation",
IF(AND(ROUND(F10,6)=ROUND(K10,6),ROUND(K10,6)&gt;0,NOT(ISBLANK(F10))),"Current = previous. Please re-enter value or provide explanation",
IF(AND(F10=0,ROUND(K10,6)=0,G10="ART",L10="NE"),"ART to NE – please explain",IF(AND(ROUND(K10,6)=0,G10="BRT"),"BRT to NE - please explain",
IF(AND(L10="NE",F10&gt;0,ABS(((K10-F10)/F10*100))&gt;=P10),CONCATENATE(FIXED(((K10-F10)/F10)*100,2),"% - please explain"),IF(AND(L10="ART",G10="ART",F10&gt;0,ABS(((K10-F10)/F10*100))&gt;=P10),CONCATENATE(FIXED(((K10-F10)/F10)*100,2),"% - please explain"),
IF(AND(ROUND(K10,6)=0,G10="BRT",F10&lt;&gt;0),CONCATENATE(FIXED(((K10-F10)/F10)*100,2),"% - BRT to NE - please explain"),
IF(AND(F10=0,ROUND(K10,6)&gt;0,G10="BRT",L10="BRT"),"OK",
IF(AND(F10=0,ROUND(K10,6)&gt;0,G10="BRT",L10="ART"),"BRT to ART – please explain",
IF(AND(F10=0,ROUND(K10,6)&gt;0),"please explain increase",
IF(AND(L10="ART",F10&lt;C10,F10&lt;&gt;0),CONCATENATE(FIXED(((K10-F10)/F10)*100,2),"% - BRT to ART – please explain"),
IF(AND(L10="ART",F10&lt;C10,F10=0),"No value for previous year",
IF(AND(L10="BRT",F10&gt;=C10,F10&lt;&gt;0),CONCATENATE(FIXED(((K10-F10)/F10)*100,2),"% - ART to BRT – please explain"),
IF(AND(L10="BRT",F10&gt;=C10,F10=0),"No value for previous year",
IF(AND(L10="BRT",F10&gt;0,ABS(((K10-F10)/F10*100))&lt;50),CONCATENATE(FIXED(((K10-F10)/F10)*100,2),"% - OK"),
IF(AND(L10="BRT",F10&gt;0,ABS(((K10-F10)/F10*100))&gt;=P10),CONCATENATE(FIXED(((K10-F10)/F10)*100,2),"% - please explain"),
IF(F10&lt;&gt;0,CONCATENATE(FIXED(((K10-F10)/F10)*100,2),"% - OK"),"No value for previous year")))))))))))))))))))))))))</f>
        <v/>
      </c>
      <c r="O10" s="75"/>
      <c r="P10" s="43" t="str" cm="1">
        <f t="array" ref="P10">IF(SUMPRODUCT(--(C10:E10&lt;&gt;""))=0,"",IF(ISERROR(VLOOKUP(A10,Codes!D$2:D$8,1,FALSE)),25,10))</f>
        <v/>
      </c>
      <c r="Q10" s="43" t="b" cm="1">
        <f t="array" ref="Q10">IF(AND(ISBLANK(K10), L10="BRT", LEN(O10)&gt;10), TRUE,
IF(SUMPRODUCT(--(D10:K10&lt;&gt;""))=0, TRUE,
IF(ISBLANK(L10), TRUE,
IF(S10=FALSE, FALSE,
IF(L10="INVALID", FALSE,
IF(AND(ISNUMBER(FIND("M/ment", M10)), LEN(O10)&gt;10), TRUE,
IF(AND(M10&lt;&gt;"OK", LEN(J10)&lt;10), FALSE,
IF(ISERR(FIND("OK", N10)),
IF(AND(FIND("please", LOWER(N10))&gt;0, LEN(O10)&lt;10), FALSE, TRUE),
TRUE))))))))</f>
        <v>1</v>
      </c>
      <c r="R10" t="str">
        <f t="shared" si="0"/>
        <v>BRT</v>
      </c>
      <c r="S10" t="b">
        <f t="shared" si="1"/>
        <v>0</v>
      </c>
    </row>
    <row r="11" spans="1:20" ht="25" customHeight="1">
      <c r="A11" s="181"/>
      <c r="B11" s="182"/>
      <c r="C11" s="195"/>
      <c r="D11" s="196"/>
      <c r="E11" s="197"/>
      <c r="F11" s="199"/>
      <c r="G11" s="198"/>
      <c r="H11" s="183"/>
      <c r="I11" s="75"/>
      <c r="J11" s="162"/>
      <c r="K11" s="163"/>
      <c r="L11" s="224"/>
      <c r="M11" s="184" t="str" cm="1">
        <f t="array" ref="M11">IF(AND(SUMPRODUCT(--(D11:E11&lt;&gt;""))=0,ISBLANK(K11)),"",IF(AND(K11&lt;&gt;"",NOT(ISNUMBER(K11))),"Please enter a numeric value for Total Emission",IF(AND(ISBLANK(K11),L11="BRT"),"Please enter a numeric value for Total Emission or a qualification for not providing BRT Total Emission",IF(ISBLANK(K11),"Please enter a numeric value for Total Emission",IF(ISBLANK(L11),"Please select ART, BRT or NE",IF(AND(ISBLANK(I11),ROUND(K11,6)&gt;0),"Enter method",IF(AND(ISBLANK(J11),L11&lt;&gt;""),"Ensure method is fully explained",IF(AND(SUMPRODUCT(--(D11:E11&lt;&gt;""))&gt;0,D11&lt;&gt;H11,K11=0),"Please explain change in M/ment type",IF(AND(SUMPRODUCT(--(D11:E11&lt;&gt;""))&gt;0,D11&lt;&gt;H11),IF(LEN(J11)&lt;5,"Please explain change in M/ment type; Ensure method is fully explained.",IF(AND(SUMPRODUCT(--(D11:E11&lt;&gt;""))&gt;0,D11&lt;&gt;H11),"Please explain change in M/ment type",IF(LEN(J11)&lt;5,"Ensure method is fully explained.","OK"))),IF(AND(ROUND(K11,6)&gt;0,LEN(J11)&lt;5),"Ensure method is fully explained.","OK"))))))))))</f>
        <v/>
      </c>
      <c r="N11" s="185" t="str" cm="1">
        <f t="array" ref="N11">IF(AND(SUMPRODUCT(--(D11:F11&lt;&gt;""))=0,ISBLANK(K11)),"",
IF(S11=FALSE,"Incorrect ART, BRT or NE. Please select correct threshold code",
IF(ISBLANK(F11),"No value for previous year",
IF(AND(F11=0,ROUND(K11,6)&gt;0,G11="NE"),"Please explain change from NE",
IF(AND(K11=0,L11="NE", OR(G11="ART",G11="BRT")),"Please explain change to NE",
IF(AND(SUMPRODUCT(--(D11:E11&lt;&gt;""))=0,F11=0,ROUND(K11,6)=0),"Previously not reported, please enter a value or 0 to confirm",IF(AND(G11="BRT",L11="BRT"),"OK",IF(AND(F11=0,OR(ROUND(K11,6)=0,K11&lt;C11),OR(G11="NA",G11="NE")),"OK",
IF(AND(SUMPRODUCT(--(D11:E11&lt;&gt;""))&gt;0,F11=0,ISBLANK(K11)),"Previously reported as BRT, please enter a value or provide explanation",
IF(AND(ROUND(F11,6)=ROUND(K11,6),ROUND(K11,6)&gt;0,NOT(ISBLANK(F11))),"Current = previous. Please re-enter value or provide explanation",
IF(AND(F11=0,ROUND(K11,6)=0,G11="ART",L11="NE"),"ART to NE – please explain",IF(AND(ROUND(K11,6)=0,G11="BRT"),"BRT to NE - please explain",
IF(AND(L11="NE",F11&gt;0,ABS(((K11-F11)/F11*100))&gt;=P11),CONCATENATE(FIXED(((K11-F11)/F11)*100,2),"% - please explain"),IF(AND(L11="ART",G11="ART",F11&gt;0,ABS(((K11-F11)/F11*100))&gt;=P11),CONCATENATE(FIXED(((K11-F11)/F11)*100,2),"% - please explain"),
IF(AND(ROUND(K11,6)=0,G11="BRT",F11&lt;&gt;0),CONCATENATE(FIXED(((K11-F11)/F11)*100,2),"% - BRT to NE - please explain"),
IF(AND(F11=0,ROUND(K11,6)&gt;0,G11="BRT",L11="BRT"),"OK",
IF(AND(F11=0,ROUND(K11,6)&gt;0,G11="BRT",L11="ART"),"BRT to ART – please explain",
IF(AND(F11=0,ROUND(K11,6)&gt;0),"please explain increase",
IF(AND(L11="ART",F11&lt;C11,F11&lt;&gt;0),CONCATENATE(FIXED(((K11-F11)/F11)*100,2),"% - BRT to ART – please explain"),
IF(AND(L11="ART",F11&lt;C11,F11=0),"No value for previous year",
IF(AND(L11="BRT",F11&gt;=C11,F11&lt;&gt;0),CONCATENATE(FIXED(((K11-F11)/F11)*100,2),"% - ART to BRT – please explain"),
IF(AND(L11="BRT",F11&gt;=C11,F11=0),"No value for previous year",
IF(AND(L11="BRT",F11&gt;0,ABS(((K11-F11)/F11*100))&lt;50),CONCATENATE(FIXED(((K11-F11)/F11)*100,2),"% - OK"),
IF(AND(L11="BRT",F11&gt;0,ABS(((K11-F11)/F11*100))&gt;=P11),CONCATENATE(FIXED(((K11-F11)/F11)*100,2),"% - please explain"),
IF(F11&lt;&gt;0,CONCATENATE(FIXED(((K11-F11)/F11)*100,2),"% - OK"),"No value for previous year")))))))))))))))))))))))))</f>
        <v/>
      </c>
      <c r="O11" s="75"/>
      <c r="P11" s="43" t="str" cm="1">
        <f t="array" ref="P11">IF(SUMPRODUCT(--(C11:E11&lt;&gt;""))=0,"",IF(ISERROR(VLOOKUP(A11,Codes!D$2:D$8,1,FALSE)),25,10))</f>
        <v/>
      </c>
      <c r="Q11" s="43" t="b" cm="1">
        <f t="array" ref="Q11">IF(AND(ISBLANK(K11), L11="BRT", LEN(O11)&gt;10), TRUE,
IF(SUMPRODUCT(--(D11:K11&lt;&gt;""))=0, TRUE,
IF(ISBLANK(L11), TRUE,
IF(S11=FALSE, FALSE,
IF(L11="INVALID", FALSE,
IF(AND(ISNUMBER(FIND("M/ment", M11)), LEN(O11)&gt;10), TRUE,
IF(AND(M11&lt;&gt;"OK", LEN(J11)&lt;10), FALSE,
IF(ISERR(FIND("OK", N11)),
IF(AND(FIND("please", LOWER(N11))&gt;0, LEN(O11)&lt;10), FALSE, TRUE),
TRUE))))))))</f>
        <v>1</v>
      </c>
      <c r="R11" t="str">
        <f t="shared" si="0"/>
        <v>BRT</v>
      </c>
      <c r="S11" t="b">
        <f t="shared" si="1"/>
        <v>0</v>
      </c>
    </row>
    <row r="12" spans="1:20" ht="25" customHeight="1">
      <c r="A12" s="181"/>
      <c r="B12" s="182"/>
      <c r="C12" s="195"/>
      <c r="D12" s="196"/>
      <c r="E12" s="197"/>
      <c r="F12" s="199"/>
      <c r="G12" s="198"/>
      <c r="H12" s="183"/>
      <c r="I12" s="75"/>
      <c r="J12" s="162"/>
      <c r="K12" s="163"/>
      <c r="L12" s="224"/>
      <c r="M12" s="184" t="str" cm="1">
        <f t="array" ref="M12">IF(AND(SUMPRODUCT(--(D12:E12&lt;&gt;""))=0,ISBLANK(K12)),"",IF(AND(K12&lt;&gt;"",NOT(ISNUMBER(K12))),"Please enter a numeric value for Total Emission",IF(AND(ISBLANK(K12),L12="BRT"),"Please enter a numeric value for Total Emission or a qualification for not providing BRT Total Emission",IF(ISBLANK(K12),"Please enter a numeric value for Total Emission",IF(ISBLANK(L12),"Please select ART, BRT or NE",IF(AND(ISBLANK(I12),ROUND(K12,6)&gt;0),"Enter method",IF(AND(ISBLANK(J12),L12&lt;&gt;""),"Ensure method is fully explained",IF(AND(SUMPRODUCT(--(D12:E12&lt;&gt;""))&gt;0,D12&lt;&gt;H12,K12=0),"Please explain change in M/ment type",IF(AND(SUMPRODUCT(--(D12:E12&lt;&gt;""))&gt;0,D12&lt;&gt;H12),IF(LEN(J12)&lt;5,"Please explain change in M/ment type; Ensure method is fully explained.",IF(AND(SUMPRODUCT(--(D12:E12&lt;&gt;""))&gt;0,D12&lt;&gt;H12),"Please explain change in M/ment type",IF(LEN(J12)&lt;5,"Ensure method is fully explained.","OK"))),IF(AND(ROUND(K12,6)&gt;0,LEN(J12)&lt;5),"Ensure method is fully explained.","OK"))))))))))</f>
        <v/>
      </c>
      <c r="N12" s="185" t="str" cm="1">
        <f t="array" ref="N12">IF(AND(SUMPRODUCT(--(D12:F12&lt;&gt;""))=0,ISBLANK(K12)),"",
IF(S12=FALSE,"Incorrect ART, BRT or NE. Please select correct threshold code",
IF(ISBLANK(F12),"No value for previous year",
IF(AND(F12=0,ROUND(K12,6)&gt;0,G12="NE"),"Please explain change from NE",
IF(AND(K12=0,L12="NE", OR(G12="ART",G12="BRT")),"Please explain change to NE",
IF(AND(SUMPRODUCT(--(D12:E12&lt;&gt;""))=0,F12=0,ROUND(K12,6)=0),"Previously not reported, please enter a value or 0 to confirm",IF(AND(G12="BRT",L12="BRT"),"OK",IF(AND(F12=0,OR(ROUND(K12,6)=0,K12&lt;C12),OR(G12="NA",G12="NE")),"OK",
IF(AND(SUMPRODUCT(--(D12:E12&lt;&gt;""))&gt;0,F12=0,ISBLANK(K12)),"Previously reported as BRT, please enter a value or provide explanation",
IF(AND(ROUND(F12,6)=ROUND(K12,6),ROUND(K12,6)&gt;0,NOT(ISBLANK(F12))),"Current = previous. Please re-enter value or provide explanation",
IF(AND(F12=0,ROUND(K12,6)=0,G12="ART",L12="NE"),"ART to NE – please explain",IF(AND(ROUND(K12,6)=0,G12="BRT"),"BRT to NE - please explain",
IF(AND(L12="NE",F12&gt;0,ABS(((K12-F12)/F12*100))&gt;=P12),CONCATENATE(FIXED(((K12-F12)/F12)*100,2),"% - please explain"),IF(AND(L12="ART",G12="ART",F12&gt;0,ABS(((K12-F12)/F12*100))&gt;=P12),CONCATENATE(FIXED(((K12-F12)/F12)*100,2),"% - please explain"),
IF(AND(ROUND(K12,6)=0,G12="BRT",F12&lt;&gt;0),CONCATENATE(FIXED(((K12-F12)/F12)*100,2),"% - BRT to NE - please explain"),
IF(AND(F12=0,ROUND(K12,6)&gt;0,G12="BRT",L12="BRT"),"OK",
IF(AND(F12=0,ROUND(K12,6)&gt;0,G12="BRT",L12="ART"),"BRT to ART – please explain",
IF(AND(F12=0,ROUND(K12,6)&gt;0),"please explain increase",
IF(AND(L12="ART",F12&lt;C12,F12&lt;&gt;0),CONCATENATE(FIXED(((K12-F12)/F12)*100,2),"% - BRT to ART – please explain"),
IF(AND(L12="ART",F12&lt;C12,F12=0),"No value for previous year",
IF(AND(L12="BRT",F12&gt;=C12,F12&lt;&gt;0),CONCATENATE(FIXED(((K12-F12)/F12)*100,2),"% - ART to BRT – please explain"),
IF(AND(L12="BRT",F12&gt;=C12,F12=0),"No value for previous year",
IF(AND(L12="BRT",F12&gt;0,ABS(((K12-F12)/F12*100))&lt;50),CONCATENATE(FIXED(((K12-F12)/F12)*100,2),"% - OK"),
IF(AND(L12="BRT",F12&gt;0,ABS(((K12-F12)/F12*100))&gt;=P12),CONCATENATE(FIXED(((K12-F12)/F12)*100,2),"% - please explain"),
IF(F12&lt;&gt;0,CONCATENATE(FIXED(((K12-F12)/F12)*100,2),"% - OK"),"No value for previous year")))))))))))))))))))))))))</f>
        <v/>
      </c>
      <c r="O12" s="75"/>
      <c r="P12" s="43" t="str" cm="1">
        <f t="array" ref="P12">IF(SUMPRODUCT(--(C12:E12&lt;&gt;""))=0,"",IF(ISERROR(VLOOKUP(A12,Codes!D$2:D$8,1,FALSE)),25,10))</f>
        <v/>
      </c>
      <c r="Q12" s="43" t="b" cm="1">
        <f t="array" ref="Q12">IF(AND(ISBLANK(K12), L12="BRT", LEN(O12)&gt;10), TRUE,
IF(SUMPRODUCT(--(D12:K12&lt;&gt;""))=0, TRUE,
IF(ISBLANK(L12), TRUE,
IF(S12=FALSE, FALSE,
IF(L12="INVALID", FALSE,
IF(AND(ISNUMBER(FIND("M/ment", M12)), LEN(O12)&gt;10), TRUE,
IF(AND(M12&lt;&gt;"OK", LEN(J12)&lt;10), FALSE,
IF(ISERR(FIND("OK", N12)),
IF(AND(FIND("please", LOWER(N12))&gt;0, LEN(O12)&lt;10), FALSE, TRUE),
TRUE))))))))</f>
        <v>1</v>
      </c>
      <c r="R12" t="str">
        <f t="shared" si="0"/>
        <v>BRT</v>
      </c>
      <c r="S12" t="b">
        <f t="shared" si="1"/>
        <v>0</v>
      </c>
    </row>
    <row r="13" spans="1:20" ht="25" customHeight="1">
      <c r="A13" s="181"/>
      <c r="B13" s="182"/>
      <c r="C13" s="195"/>
      <c r="D13" s="196"/>
      <c r="E13" s="197"/>
      <c r="F13" s="199"/>
      <c r="G13" s="198"/>
      <c r="H13" s="183"/>
      <c r="I13" s="75"/>
      <c r="J13" s="162"/>
      <c r="K13" s="163"/>
      <c r="L13" s="224"/>
      <c r="M13" s="184" t="str" cm="1">
        <f t="array" ref="M13">IF(AND(SUMPRODUCT(--(D13:E13&lt;&gt;""))=0,ISBLANK(K13)),"",IF(AND(K13&lt;&gt;"",NOT(ISNUMBER(K13))),"Please enter a numeric value for Total Emission",IF(AND(ISBLANK(K13),L13="BRT"),"Please enter a numeric value for Total Emission or a qualification for not providing BRT Total Emission",IF(ISBLANK(K13),"Please enter a numeric value for Total Emission",IF(ISBLANK(L13),"Please select ART, BRT or NE",IF(AND(ISBLANK(I13),ROUND(K13,6)&gt;0),"Enter method",IF(AND(ISBLANK(J13),L13&lt;&gt;""),"Ensure method is fully explained",IF(AND(SUMPRODUCT(--(D13:E13&lt;&gt;""))&gt;0,D13&lt;&gt;H13,K13=0),"Please explain change in M/ment type",IF(AND(SUMPRODUCT(--(D13:E13&lt;&gt;""))&gt;0,D13&lt;&gt;H13),IF(LEN(J13)&lt;5,"Please explain change in M/ment type; Ensure method is fully explained.",IF(AND(SUMPRODUCT(--(D13:E13&lt;&gt;""))&gt;0,D13&lt;&gt;H13),"Please explain change in M/ment type",IF(LEN(J13)&lt;5,"Ensure method is fully explained.","OK"))),IF(AND(ROUND(K13,6)&gt;0,LEN(J13)&lt;5),"Ensure method is fully explained.","OK"))))))))))</f>
        <v/>
      </c>
      <c r="N13" s="185" t="str" cm="1">
        <f t="array" ref="N13">IF(AND(SUMPRODUCT(--(D13:F13&lt;&gt;""))=0,ISBLANK(K13)),"",
IF(S13=FALSE,"Incorrect ART, BRT or NE. Please select correct threshold code",
IF(ISBLANK(F13),"No value for previous year",
IF(AND(F13=0,ROUND(K13,6)&gt;0,G13="NE"),"Please explain change from NE",
IF(AND(K13=0,L13="NE", OR(G13="ART",G13="BRT")),"Please explain change to NE",
IF(AND(SUMPRODUCT(--(D13:E13&lt;&gt;""))=0,F13=0,ROUND(K13,6)=0),"Previously not reported, please enter a value or 0 to confirm",IF(AND(G13="BRT",L13="BRT"),"OK",IF(AND(F13=0,OR(ROUND(K13,6)=0,K13&lt;C13),OR(G13="NA",G13="NE")),"OK",
IF(AND(SUMPRODUCT(--(D13:E13&lt;&gt;""))&gt;0,F13=0,ISBLANK(K13)),"Previously reported as BRT, please enter a value or provide explanation",
IF(AND(ROUND(F13,6)=ROUND(K13,6),ROUND(K13,6)&gt;0,NOT(ISBLANK(F13))),"Current = previous. Please re-enter value or provide explanation",
IF(AND(F13=0,ROUND(K13,6)=0,G13="ART",L13="NE"),"ART to NE – please explain",IF(AND(ROUND(K13,6)=0,G13="BRT"),"BRT to NE - please explain",
IF(AND(L13="NE",F13&gt;0,ABS(((K13-F13)/F13*100))&gt;=P13),CONCATENATE(FIXED(((K13-F13)/F13)*100,2),"% - please explain"),IF(AND(L13="ART",G13="ART",F13&gt;0,ABS(((K13-F13)/F13*100))&gt;=P13),CONCATENATE(FIXED(((K13-F13)/F13)*100,2),"% - please explain"),
IF(AND(ROUND(K13,6)=0,G13="BRT",F13&lt;&gt;0),CONCATENATE(FIXED(((K13-F13)/F13)*100,2),"% - BRT to NE - please explain"),
IF(AND(F13=0,ROUND(K13,6)&gt;0,G13="BRT",L13="BRT"),"OK",
IF(AND(F13=0,ROUND(K13,6)&gt;0,G13="BRT",L13="ART"),"BRT to ART – please explain",
IF(AND(F13=0,ROUND(K13,6)&gt;0),"please explain increase",
IF(AND(L13="ART",F13&lt;C13,F13&lt;&gt;0),CONCATENATE(FIXED(((K13-F13)/F13)*100,2),"% - BRT to ART – please explain"),
IF(AND(L13="ART",F13&lt;C13,F13=0),"No value for previous year",
IF(AND(L13="BRT",F13&gt;=C13,F13&lt;&gt;0),CONCATENATE(FIXED(((K13-F13)/F13)*100,2),"% - ART to BRT – please explain"),
IF(AND(L13="BRT",F13&gt;=C13,F13=0),"No value for previous year",
IF(AND(L13="BRT",F13&gt;0,ABS(((K13-F13)/F13*100))&lt;50),CONCATENATE(FIXED(((K13-F13)/F13)*100,2),"% - OK"),
IF(AND(L13="BRT",F13&gt;0,ABS(((K13-F13)/F13*100))&gt;=P13),CONCATENATE(FIXED(((K13-F13)/F13)*100,2),"% - please explain"),
IF(F13&lt;&gt;0,CONCATENATE(FIXED(((K13-F13)/F13)*100,2),"% - OK"),"No value for previous year")))))))))))))))))))))))))</f>
        <v/>
      </c>
      <c r="O13" s="75"/>
      <c r="P13" s="43" t="str" cm="1">
        <f t="array" ref="P13">IF(SUMPRODUCT(--(C13:E13&lt;&gt;""))=0,"",IF(ISERROR(VLOOKUP(A13,Codes!D$2:D$8,1,FALSE)),25,10))</f>
        <v/>
      </c>
      <c r="Q13" s="43" t="b" cm="1">
        <f t="array" ref="Q13">IF(AND(ISBLANK(K13), L13="BRT", LEN(O13)&gt;10), TRUE,
IF(SUMPRODUCT(--(D13:K13&lt;&gt;""))=0, TRUE,
IF(ISBLANK(L13), TRUE,
IF(S13=FALSE, FALSE,
IF(L13="INVALID", FALSE,
IF(AND(ISNUMBER(FIND("M/ment", M13)), LEN(O13)&gt;10), TRUE,
IF(AND(M13&lt;&gt;"OK", LEN(J13)&lt;10), FALSE,
IF(ISERR(FIND("OK", N13)),
IF(AND(FIND("please", LOWER(N13))&gt;0, LEN(O13)&lt;10), FALSE, TRUE),
TRUE))))))))</f>
        <v>1</v>
      </c>
      <c r="R13" t="str">
        <f t="shared" si="0"/>
        <v>BRT</v>
      </c>
      <c r="S13" t="b">
        <f t="shared" si="1"/>
        <v>0</v>
      </c>
    </row>
    <row r="14" spans="1:20" ht="25" customHeight="1">
      <c r="A14" s="181"/>
      <c r="B14" s="182"/>
      <c r="C14" s="195"/>
      <c r="D14" s="196"/>
      <c r="E14" s="197"/>
      <c r="F14" s="199"/>
      <c r="G14" s="198"/>
      <c r="H14" s="183"/>
      <c r="I14" s="75"/>
      <c r="J14" s="162"/>
      <c r="K14" s="163"/>
      <c r="L14" s="224"/>
      <c r="M14" s="184" t="str" cm="1">
        <f t="array" ref="M14">IF(AND(SUMPRODUCT(--(D14:E14&lt;&gt;""))=0,ISBLANK(K14)),"",IF(AND(K14&lt;&gt;"",NOT(ISNUMBER(K14))),"Please enter a numeric value for Total Emission",IF(AND(ISBLANK(K14),L14="BRT"),"Please enter a numeric value for Total Emission or a qualification for not providing BRT Total Emission",IF(ISBLANK(K14),"Please enter a numeric value for Total Emission",IF(ISBLANK(L14),"Please select ART, BRT or NE",IF(AND(ISBLANK(I14),ROUND(K14,6)&gt;0),"Enter method",IF(AND(ISBLANK(J14),L14&lt;&gt;""),"Ensure method is fully explained",IF(AND(SUMPRODUCT(--(D14:E14&lt;&gt;""))&gt;0,D14&lt;&gt;H14,K14=0),"Please explain change in M/ment type",IF(AND(SUMPRODUCT(--(D14:E14&lt;&gt;""))&gt;0,D14&lt;&gt;H14),IF(LEN(J14)&lt;5,"Please explain change in M/ment type; Ensure method is fully explained.",IF(AND(SUMPRODUCT(--(D14:E14&lt;&gt;""))&gt;0,D14&lt;&gt;H14),"Please explain change in M/ment type",IF(LEN(J14)&lt;5,"Ensure method is fully explained.","OK"))),IF(AND(ROUND(K14,6)&gt;0,LEN(J14)&lt;5),"Ensure method is fully explained.","OK"))))))))))</f>
        <v/>
      </c>
      <c r="N14" s="185" t="str" cm="1">
        <f t="array" ref="N14">IF(AND(SUMPRODUCT(--(D14:F14&lt;&gt;""))=0,ISBLANK(K14)),"",
IF(S14=FALSE,"Incorrect ART, BRT or NE. Please select correct threshold code",
IF(ISBLANK(F14),"No value for previous year",
IF(AND(F14=0,ROUND(K14,6)&gt;0,G14="NE"),"Please explain change from NE",
IF(AND(K14=0,L14="NE", OR(G14="ART",G14="BRT")),"Please explain change to NE",
IF(AND(SUMPRODUCT(--(D14:E14&lt;&gt;""))=0,F14=0,ROUND(K14,6)=0),"Previously not reported, please enter a value or 0 to confirm",IF(AND(G14="BRT",L14="BRT"),"OK",IF(AND(F14=0,OR(ROUND(K14,6)=0,K14&lt;C14),OR(G14="NA",G14="NE")),"OK",
IF(AND(SUMPRODUCT(--(D14:E14&lt;&gt;""))&gt;0,F14=0,ISBLANK(K14)),"Previously reported as BRT, please enter a value or provide explanation",
IF(AND(ROUND(F14,6)=ROUND(K14,6),ROUND(K14,6)&gt;0,NOT(ISBLANK(F14))),"Current = previous. Please re-enter value or provide explanation",
IF(AND(F14=0,ROUND(K14,6)=0,G14="ART",L14="NE"),"ART to NE – please explain",IF(AND(ROUND(K14,6)=0,G14="BRT"),"BRT to NE - please explain",
IF(AND(L14="NE",F14&gt;0,ABS(((K14-F14)/F14*100))&gt;=P14),CONCATENATE(FIXED(((K14-F14)/F14)*100,2),"% - please explain"),IF(AND(L14="ART",G14="ART",F14&gt;0,ABS(((K14-F14)/F14*100))&gt;=P14),CONCATENATE(FIXED(((K14-F14)/F14)*100,2),"% - please explain"),
IF(AND(ROUND(K14,6)=0,G14="BRT",F14&lt;&gt;0),CONCATENATE(FIXED(((K14-F14)/F14)*100,2),"% - BRT to NE - please explain"),
IF(AND(F14=0,ROUND(K14,6)&gt;0,G14="BRT",L14="BRT"),"OK",
IF(AND(F14=0,ROUND(K14,6)&gt;0,G14="BRT",L14="ART"),"BRT to ART – please explain",
IF(AND(F14=0,ROUND(K14,6)&gt;0),"please explain increase",
IF(AND(L14="ART",F14&lt;C14,F14&lt;&gt;0),CONCATENATE(FIXED(((K14-F14)/F14)*100,2),"% - BRT to ART – please explain"),
IF(AND(L14="ART",F14&lt;C14,F14=0),"No value for previous year",
IF(AND(L14="BRT",F14&gt;=C14,F14&lt;&gt;0),CONCATENATE(FIXED(((K14-F14)/F14)*100,2),"% - ART to BRT – please explain"),
IF(AND(L14="BRT",F14&gt;=C14,F14=0),"No value for previous year",
IF(AND(L14="BRT",F14&gt;0,ABS(((K14-F14)/F14*100))&lt;50),CONCATENATE(FIXED(((K14-F14)/F14)*100,2),"% - OK"),
IF(AND(L14="BRT",F14&gt;0,ABS(((K14-F14)/F14*100))&gt;=P14),CONCATENATE(FIXED(((K14-F14)/F14)*100,2),"% - please explain"),
IF(F14&lt;&gt;0,CONCATENATE(FIXED(((K14-F14)/F14)*100,2),"% - OK"),"No value for previous year")))))))))))))))))))))))))</f>
        <v/>
      </c>
      <c r="O14" s="75"/>
      <c r="P14" s="43" t="str" cm="1">
        <f t="array" ref="P14">IF(SUMPRODUCT(--(C14:E14&lt;&gt;""))=0,"",IF(ISERROR(VLOOKUP(A14,Codes!D$2:D$8,1,FALSE)),25,10))</f>
        <v/>
      </c>
      <c r="Q14" s="43" t="b" cm="1">
        <f t="array" ref="Q14">IF(AND(ISBLANK(K14), L14="BRT", LEN(O14)&gt;10), TRUE,
IF(SUMPRODUCT(--(D14:K14&lt;&gt;""))=0, TRUE,
IF(ISBLANK(L14), TRUE,
IF(S14=FALSE, FALSE,
IF(L14="INVALID", FALSE,
IF(AND(ISNUMBER(FIND("M/ment", M14)), LEN(O14)&gt;10), TRUE,
IF(AND(M14&lt;&gt;"OK", LEN(J14)&lt;10), FALSE,
IF(ISERR(FIND("OK", N14)),
IF(AND(FIND("please", LOWER(N14))&gt;0, LEN(O14)&lt;10), FALSE, TRUE),
TRUE))))))))</f>
        <v>1</v>
      </c>
      <c r="R14" t="str">
        <f t="shared" si="0"/>
        <v>BRT</v>
      </c>
      <c r="S14" t="b">
        <f t="shared" si="1"/>
        <v>0</v>
      </c>
    </row>
    <row r="15" spans="1:20" ht="25" customHeight="1">
      <c r="A15" s="181"/>
      <c r="B15" s="182"/>
      <c r="C15" s="195"/>
      <c r="D15" s="196"/>
      <c r="E15" s="197"/>
      <c r="F15" s="199"/>
      <c r="G15" s="198"/>
      <c r="H15" s="183"/>
      <c r="I15" s="75"/>
      <c r="J15" s="162"/>
      <c r="K15" s="163"/>
      <c r="L15" s="224"/>
      <c r="M15" s="184" t="str" cm="1">
        <f t="array" ref="M15">IF(AND(SUMPRODUCT(--(D15:E15&lt;&gt;""))=0,ISBLANK(K15)),"",IF(AND(K15&lt;&gt;"",NOT(ISNUMBER(K15))),"Please enter a numeric value for Total Emission",IF(AND(ISBLANK(K15),L15="BRT"),"Please enter a numeric value for Total Emission or a qualification for not providing BRT Total Emission",IF(ISBLANK(K15),"Please enter a numeric value for Total Emission",IF(ISBLANK(L15),"Please select ART, BRT or NE",IF(AND(ISBLANK(I15),ROUND(K15,6)&gt;0),"Enter method",IF(AND(ISBLANK(J15),L15&lt;&gt;""),"Ensure method is fully explained",IF(AND(SUMPRODUCT(--(D15:E15&lt;&gt;""))&gt;0,D15&lt;&gt;H15,K15=0),"Please explain change in M/ment type",IF(AND(SUMPRODUCT(--(D15:E15&lt;&gt;""))&gt;0,D15&lt;&gt;H15),IF(LEN(J15)&lt;5,"Please explain change in M/ment type; Ensure method is fully explained.",IF(AND(SUMPRODUCT(--(D15:E15&lt;&gt;""))&gt;0,D15&lt;&gt;H15),"Please explain change in M/ment type",IF(LEN(J15)&lt;5,"Ensure method is fully explained.","OK"))),IF(AND(ROUND(K15,6)&gt;0,LEN(J15)&lt;5),"Ensure method is fully explained.","OK"))))))))))</f>
        <v/>
      </c>
      <c r="N15" s="185" t="str" cm="1">
        <f t="array" ref="N15">IF(AND(SUMPRODUCT(--(D15:F15&lt;&gt;""))=0,ISBLANK(K15)),"",
IF(S15=FALSE,"Incorrect ART, BRT or NE. Please select correct threshold code",
IF(ISBLANK(F15),"No value for previous year",
IF(AND(F15=0,ROUND(K15,6)&gt;0,G15="NE"),"Please explain change from NE",
IF(AND(K15=0,L15="NE", OR(G15="ART",G15="BRT")),"Please explain change to NE",
IF(AND(SUMPRODUCT(--(D15:E15&lt;&gt;""))=0,F15=0,ROUND(K15,6)=0),"Previously not reported, please enter a value or 0 to confirm",IF(AND(G15="BRT",L15="BRT"),"OK",IF(AND(F15=0,OR(ROUND(K15,6)=0,K15&lt;C15),OR(G15="NA",G15="NE")),"OK",
IF(AND(SUMPRODUCT(--(D15:E15&lt;&gt;""))&gt;0,F15=0,ISBLANK(K15)),"Previously reported as BRT, please enter a value or provide explanation",
IF(AND(ROUND(F15,6)=ROUND(K15,6),ROUND(K15,6)&gt;0,NOT(ISBLANK(F15))),"Current = previous. Please re-enter value or provide explanation",
IF(AND(F15=0,ROUND(K15,6)=0,G15="ART",L15="NE"),"ART to NE – please explain",IF(AND(ROUND(K15,6)=0,G15="BRT"),"BRT to NE - please explain",
IF(AND(L15="NE",F15&gt;0,ABS(((K15-F15)/F15*100))&gt;=P15),CONCATENATE(FIXED(((K15-F15)/F15)*100,2),"% - please explain"),IF(AND(L15="ART",G15="ART",F15&gt;0,ABS(((K15-F15)/F15*100))&gt;=P15),CONCATENATE(FIXED(((K15-F15)/F15)*100,2),"% - please explain"),
IF(AND(ROUND(K15,6)=0,G15="BRT",F15&lt;&gt;0),CONCATENATE(FIXED(((K15-F15)/F15)*100,2),"% - BRT to NE - please explain"),
IF(AND(F15=0,ROUND(K15,6)&gt;0,G15="BRT",L15="BRT"),"OK",
IF(AND(F15=0,ROUND(K15,6)&gt;0,G15="BRT",L15="ART"),"BRT to ART – please explain",
IF(AND(F15=0,ROUND(K15,6)&gt;0),"please explain increase",
IF(AND(L15="ART",F15&lt;C15,F15&lt;&gt;0),CONCATENATE(FIXED(((K15-F15)/F15)*100,2),"% - BRT to ART – please explain"),
IF(AND(L15="ART",F15&lt;C15,F15=0),"No value for previous year",
IF(AND(L15="BRT",F15&gt;=C15,F15&lt;&gt;0),CONCATENATE(FIXED(((K15-F15)/F15)*100,2),"% - ART to BRT – please explain"),
IF(AND(L15="BRT",F15&gt;=C15,F15=0),"No value for previous year",
IF(AND(L15="BRT",F15&gt;0,ABS(((K15-F15)/F15*100))&lt;50),CONCATENATE(FIXED(((K15-F15)/F15)*100,2),"% - OK"),
IF(AND(L15="BRT",F15&gt;0,ABS(((K15-F15)/F15*100))&gt;=P15),CONCATENATE(FIXED(((K15-F15)/F15)*100,2),"% - please explain"),
IF(F15&lt;&gt;0,CONCATENATE(FIXED(((K15-F15)/F15)*100,2),"% - OK"),"No value for previous year")))))))))))))))))))))))))</f>
        <v/>
      </c>
      <c r="O15" s="75"/>
      <c r="P15" s="43" t="str" cm="1">
        <f t="array" ref="P15">IF(SUMPRODUCT(--(C15:E15&lt;&gt;""))=0,"",IF(ISERROR(VLOOKUP(A15,Codes!D$2:D$8,1,FALSE)),25,10))</f>
        <v/>
      </c>
      <c r="Q15" s="43" t="b" cm="1">
        <f t="array" ref="Q15">IF(AND(ISBLANK(K15), L15="BRT", LEN(O15)&gt;10), TRUE,
IF(SUMPRODUCT(--(D15:K15&lt;&gt;""))=0, TRUE,
IF(ISBLANK(L15), TRUE,
IF(S15=FALSE, FALSE,
IF(L15="INVALID", FALSE,
IF(AND(ISNUMBER(FIND("M/ment", M15)), LEN(O15)&gt;10), TRUE,
IF(AND(M15&lt;&gt;"OK", LEN(J15)&lt;10), FALSE,
IF(ISERR(FIND("OK", N15)),
IF(AND(FIND("please", LOWER(N15))&gt;0, LEN(O15)&lt;10), FALSE, TRUE),
TRUE))))))))</f>
        <v>1</v>
      </c>
      <c r="R15" t="str">
        <f t="shared" si="0"/>
        <v>BRT</v>
      </c>
      <c r="S15" t="b">
        <f t="shared" si="1"/>
        <v>0</v>
      </c>
    </row>
    <row r="16" spans="1:20" ht="25" customHeight="1">
      <c r="A16" s="181"/>
      <c r="B16" s="182"/>
      <c r="C16" s="195"/>
      <c r="D16" s="196"/>
      <c r="E16" s="197"/>
      <c r="F16" s="199"/>
      <c r="G16" s="198"/>
      <c r="H16" s="183"/>
      <c r="I16" s="75"/>
      <c r="J16" s="162"/>
      <c r="K16" s="163"/>
      <c r="L16" s="224"/>
      <c r="M16" s="184" t="str" cm="1">
        <f t="array" ref="M16">IF(AND(SUMPRODUCT(--(D16:E16&lt;&gt;""))=0,ISBLANK(K16)),"",IF(AND(K16&lt;&gt;"",NOT(ISNUMBER(K16))),"Please enter a numeric value for Total Emission",IF(AND(ISBLANK(K16),L16="BRT"),"Please enter a numeric value for Total Emission or a qualification for not providing BRT Total Emission",IF(ISBLANK(K16),"Please enter a numeric value for Total Emission",IF(ISBLANK(L16),"Please select ART, BRT or NE",IF(AND(ISBLANK(I16),ROUND(K16,6)&gt;0),"Enter method",IF(AND(ISBLANK(J16),L16&lt;&gt;""),"Ensure method is fully explained",IF(AND(SUMPRODUCT(--(D16:E16&lt;&gt;""))&gt;0,D16&lt;&gt;H16,K16=0),"Please explain change in M/ment type",IF(AND(SUMPRODUCT(--(D16:E16&lt;&gt;""))&gt;0,D16&lt;&gt;H16),IF(LEN(J16)&lt;5,"Please explain change in M/ment type; Ensure method is fully explained.",IF(AND(SUMPRODUCT(--(D16:E16&lt;&gt;""))&gt;0,D16&lt;&gt;H16),"Please explain change in M/ment type",IF(LEN(J16)&lt;5,"Ensure method is fully explained.","OK"))),IF(AND(ROUND(K16,6)&gt;0,LEN(J16)&lt;5),"Ensure method is fully explained.","OK"))))))))))</f>
        <v/>
      </c>
      <c r="N16" s="185" t="str" cm="1">
        <f t="array" ref="N16">IF(AND(SUMPRODUCT(--(D16:F16&lt;&gt;""))=0,ISBLANK(K16)),"",
IF(S16=FALSE,"Incorrect ART, BRT or NE. Please select correct threshold code",
IF(ISBLANK(F16),"No value for previous year",
IF(AND(F16=0,ROUND(K16,6)&gt;0,G16="NE"),"Please explain change from NE",
IF(AND(K16=0,L16="NE", OR(G16="ART",G16="BRT")),"Please explain change to NE",
IF(AND(SUMPRODUCT(--(D16:E16&lt;&gt;""))=0,F16=0,ROUND(K16,6)=0),"Previously not reported, please enter a value or 0 to confirm",IF(AND(G16="BRT",L16="BRT"),"OK",IF(AND(F16=0,OR(ROUND(K16,6)=0,K16&lt;C16),OR(G16="NA",G16="NE")),"OK",
IF(AND(SUMPRODUCT(--(D16:E16&lt;&gt;""))&gt;0,F16=0,ISBLANK(K16)),"Previously reported as BRT, please enter a value or provide explanation",
IF(AND(ROUND(F16,6)=ROUND(K16,6),ROUND(K16,6)&gt;0,NOT(ISBLANK(F16))),"Current = previous. Please re-enter value or provide explanation",
IF(AND(F16=0,ROUND(K16,6)=0,G16="ART",L16="NE"),"ART to NE – please explain",IF(AND(ROUND(K16,6)=0,G16="BRT"),"BRT to NE - please explain",
IF(AND(L16="NE",F16&gt;0,ABS(((K16-F16)/F16*100))&gt;=P16),CONCATENATE(FIXED(((K16-F16)/F16)*100,2),"% - please explain"),IF(AND(L16="ART",G16="ART",F16&gt;0,ABS(((K16-F16)/F16*100))&gt;=P16),CONCATENATE(FIXED(((K16-F16)/F16)*100,2),"% - please explain"),
IF(AND(ROUND(K16,6)=0,G16="BRT",F16&lt;&gt;0),CONCATENATE(FIXED(((K16-F16)/F16)*100,2),"% - BRT to NE - please explain"),
IF(AND(F16=0,ROUND(K16,6)&gt;0,G16="BRT",L16="BRT"),"OK",
IF(AND(F16=0,ROUND(K16,6)&gt;0,G16="BRT",L16="ART"),"BRT to ART – please explain",
IF(AND(F16=0,ROUND(K16,6)&gt;0),"please explain increase",
IF(AND(L16="ART",F16&lt;C16,F16&lt;&gt;0),CONCATENATE(FIXED(((K16-F16)/F16)*100,2),"% - BRT to ART – please explain"),
IF(AND(L16="ART",F16&lt;C16,F16=0),"No value for previous year",
IF(AND(L16="BRT",F16&gt;=C16,F16&lt;&gt;0),CONCATENATE(FIXED(((K16-F16)/F16)*100,2),"% - ART to BRT – please explain"),
IF(AND(L16="BRT",F16&gt;=C16,F16=0),"No value for previous year",
IF(AND(L16="BRT",F16&gt;0,ABS(((K16-F16)/F16*100))&lt;50),CONCATENATE(FIXED(((K16-F16)/F16)*100,2),"% - OK"),
IF(AND(L16="BRT",F16&gt;0,ABS(((K16-F16)/F16*100))&gt;=P16),CONCATENATE(FIXED(((K16-F16)/F16)*100,2),"% - please explain"),
IF(F16&lt;&gt;0,CONCATENATE(FIXED(((K16-F16)/F16)*100,2),"% - OK"),"No value for previous year")))))))))))))))))))))))))</f>
        <v/>
      </c>
      <c r="O16" s="75"/>
      <c r="P16" s="43" t="str" cm="1">
        <f t="array" ref="P16">IF(SUMPRODUCT(--(C16:E16&lt;&gt;""))=0,"",IF(ISERROR(VLOOKUP(A16,Codes!D$2:D$8,1,FALSE)),25,10))</f>
        <v/>
      </c>
      <c r="Q16" s="43" t="b" cm="1">
        <f t="array" ref="Q16">IF(AND(ISBLANK(K16), L16="BRT", LEN(O16)&gt;10), TRUE,
IF(SUMPRODUCT(--(D16:K16&lt;&gt;""))=0, TRUE,
IF(ISBLANK(L16), TRUE,
IF(S16=FALSE, FALSE,
IF(L16="INVALID", FALSE,
IF(AND(ISNUMBER(FIND("M/ment", M16)), LEN(O16)&gt;10), TRUE,
IF(AND(M16&lt;&gt;"OK", LEN(J16)&lt;10), FALSE,
IF(ISERR(FIND("OK", N16)),
IF(AND(FIND("please", LOWER(N16))&gt;0, LEN(O16)&lt;10), FALSE, TRUE),
TRUE))))))))</f>
        <v>1</v>
      </c>
      <c r="R16" t="str">
        <f t="shared" si="0"/>
        <v>BRT</v>
      </c>
      <c r="S16" t="b">
        <f t="shared" si="1"/>
        <v>0</v>
      </c>
    </row>
    <row r="17" spans="1:19" ht="25" customHeight="1">
      <c r="A17" s="181"/>
      <c r="B17" s="182"/>
      <c r="C17" s="195"/>
      <c r="D17" s="196"/>
      <c r="E17" s="197"/>
      <c r="F17" s="199"/>
      <c r="G17" s="198"/>
      <c r="H17" s="183"/>
      <c r="I17" s="75"/>
      <c r="J17" s="162"/>
      <c r="K17" s="163"/>
      <c r="L17" s="224"/>
      <c r="M17" s="184" t="str" cm="1">
        <f t="array" ref="M17">IF(AND(SUMPRODUCT(--(D17:E17&lt;&gt;""))=0,ISBLANK(K17)),"",IF(AND(K17&lt;&gt;"",NOT(ISNUMBER(K17))),"Please enter a numeric value for Total Emission",IF(AND(ISBLANK(K17),L17="BRT"),"Please enter a numeric value for Total Emission or a qualification for not providing BRT Total Emission",IF(ISBLANK(K17),"Please enter a numeric value for Total Emission",IF(ISBLANK(L17),"Please select ART, BRT or NE",IF(AND(ISBLANK(I17),ROUND(K17,6)&gt;0),"Enter method",IF(AND(ISBLANK(J17),L17&lt;&gt;""),"Ensure method is fully explained",IF(AND(SUMPRODUCT(--(D17:E17&lt;&gt;""))&gt;0,D17&lt;&gt;H17,K17=0),"Please explain change in M/ment type",IF(AND(SUMPRODUCT(--(D17:E17&lt;&gt;""))&gt;0,D17&lt;&gt;H17),IF(LEN(J17)&lt;5,"Please explain change in M/ment type; Ensure method is fully explained.",IF(AND(SUMPRODUCT(--(D17:E17&lt;&gt;""))&gt;0,D17&lt;&gt;H17),"Please explain change in M/ment type",IF(LEN(J17)&lt;5,"Ensure method is fully explained.","OK"))),IF(AND(ROUND(K17,6)&gt;0,LEN(J17)&lt;5),"Ensure method is fully explained.","OK"))))))))))</f>
        <v/>
      </c>
      <c r="N17" s="185" t="str" cm="1">
        <f t="array" ref="N17">IF(AND(SUMPRODUCT(--(D17:F17&lt;&gt;""))=0,ISBLANK(K17)),"",
IF(S17=FALSE,"Incorrect ART, BRT or NE. Please select correct threshold code",
IF(ISBLANK(F17),"No value for previous year",
IF(AND(F17=0,ROUND(K17,6)&gt;0,G17="NE"),"Please explain change from NE",
IF(AND(K17=0,L17="NE", OR(G17="ART",G17="BRT")),"Please explain change to NE",
IF(AND(SUMPRODUCT(--(D17:E17&lt;&gt;""))=0,F17=0,ROUND(K17,6)=0),"Previously not reported, please enter a value or 0 to confirm",IF(AND(G17="BRT",L17="BRT"),"OK",IF(AND(F17=0,OR(ROUND(K17,6)=0,K17&lt;C17),OR(G17="NA",G17="NE")),"OK",
IF(AND(SUMPRODUCT(--(D17:E17&lt;&gt;""))&gt;0,F17=0,ISBLANK(K17)),"Previously reported as BRT, please enter a value or provide explanation",
IF(AND(ROUND(F17,6)=ROUND(K17,6),ROUND(K17,6)&gt;0,NOT(ISBLANK(F17))),"Current = previous. Please re-enter value or provide explanation",
IF(AND(F17=0,ROUND(K17,6)=0,G17="ART",L17="NE"),"ART to NE – please explain",IF(AND(ROUND(K17,6)=0,G17="BRT"),"BRT to NE - please explain",
IF(AND(L17="NE",F17&gt;0,ABS(((K17-F17)/F17*100))&gt;=P17),CONCATENATE(FIXED(((K17-F17)/F17)*100,2),"% - please explain"),IF(AND(L17="ART",G17="ART",F17&gt;0,ABS(((K17-F17)/F17*100))&gt;=P17),CONCATENATE(FIXED(((K17-F17)/F17)*100,2),"% - please explain"),
IF(AND(ROUND(K17,6)=0,G17="BRT",F17&lt;&gt;0),CONCATENATE(FIXED(((K17-F17)/F17)*100,2),"% - BRT to NE - please explain"),
IF(AND(F17=0,ROUND(K17,6)&gt;0,G17="BRT",L17="BRT"),"OK",
IF(AND(F17=0,ROUND(K17,6)&gt;0,G17="BRT",L17="ART"),"BRT to ART – please explain",
IF(AND(F17=0,ROUND(K17,6)&gt;0),"please explain increase",
IF(AND(L17="ART",F17&lt;C17,F17&lt;&gt;0),CONCATENATE(FIXED(((K17-F17)/F17)*100,2),"% - BRT to ART – please explain"),
IF(AND(L17="ART",F17&lt;C17,F17=0),"No value for previous year",
IF(AND(L17="BRT",F17&gt;=C17,F17&lt;&gt;0),CONCATENATE(FIXED(((K17-F17)/F17)*100,2),"% - ART to BRT – please explain"),
IF(AND(L17="BRT",F17&gt;=C17,F17=0),"No value for previous year",
IF(AND(L17="BRT",F17&gt;0,ABS(((K17-F17)/F17*100))&lt;50),CONCATENATE(FIXED(((K17-F17)/F17)*100,2),"% - OK"),
IF(AND(L17="BRT",F17&gt;0,ABS(((K17-F17)/F17*100))&gt;=P17),CONCATENATE(FIXED(((K17-F17)/F17)*100,2),"% - please explain"),
IF(F17&lt;&gt;0,CONCATENATE(FIXED(((K17-F17)/F17)*100,2),"% - OK"),"No value for previous year")))))))))))))))))))))))))</f>
        <v/>
      </c>
      <c r="O17" s="75"/>
      <c r="P17" s="43" t="str" cm="1">
        <f t="array" ref="P17">IF(SUMPRODUCT(--(C17:E17&lt;&gt;""))=0,"",IF(ISERROR(VLOOKUP(A17,Codes!D$2:D$8,1,FALSE)),25,10))</f>
        <v/>
      </c>
      <c r="Q17" s="43" t="b" cm="1">
        <f t="array" ref="Q17">IF(AND(ISBLANK(K17), L17="BRT", LEN(O17)&gt;10), TRUE,
IF(SUMPRODUCT(--(D17:K17&lt;&gt;""))=0, TRUE,
IF(ISBLANK(L17), TRUE,
IF(S17=FALSE, FALSE,
IF(L17="INVALID", FALSE,
IF(AND(ISNUMBER(FIND("M/ment", M17)), LEN(O17)&gt;10), TRUE,
IF(AND(M17&lt;&gt;"OK", LEN(J17)&lt;10), FALSE,
IF(ISERR(FIND("OK", N17)),
IF(AND(FIND("please", LOWER(N17))&gt;0, LEN(O17)&lt;10), FALSE, TRUE),
TRUE))))))))</f>
        <v>1</v>
      </c>
      <c r="R17" t="str">
        <f t="shared" si="0"/>
        <v>BRT</v>
      </c>
      <c r="S17" t="b">
        <f t="shared" si="1"/>
        <v>0</v>
      </c>
    </row>
    <row r="18" spans="1:19" ht="25" customHeight="1">
      <c r="A18" s="181"/>
      <c r="B18" s="182"/>
      <c r="C18" s="195"/>
      <c r="D18" s="196"/>
      <c r="E18" s="197"/>
      <c r="F18" s="199"/>
      <c r="G18" s="198"/>
      <c r="H18" s="183"/>
      <c r="I18" s="75"/>
      <c r="J18" s="162"/>
      <c r="K18" s="163"/>
      <c r="L18" s="224"/>
      <c r="M18" s="184" t="str" cm="1">
        <f t="array" ref="M18">IF(AND(SUMPRODUCT(--(D18:E18&lt;&gt;""))=0,ISBLANK(K18)),"",IF(AND(K18&lt;&gt;"",NOT(ISNUMBER(K18))),"Please enter a numeric value for Total Emission",IF(AND(ISBLANK(K18),L18="BRT"),"Please enter a numeric value for Total Emission or a qualification for not providing BRT Total Emission",IF(ISBLANK(K18),"Please enter a numeric value for Total Emission",IF(ISBLANK(L18),"Please select ART, BRT or NE",IF(AND(ISBLANK(I18),ROUND(K18,6)&gt;0),"Enter method",IF(AND(ISBLANK(J18),L18&lt;&gt;""),"Ensure method is fully explained",IF(AND(SUMPRODUCT(--(D18:E18&lt;&gt;""))&gt;0,D18&lt;&gt;H18,K18=0),"Please explain change in M/ment type",IF(AND(SUMPRODUCT(--(D18:E18&lt;&gt;""))&gt;0,D18&lt;&gt;H18),IF(LEN(J18)&lt;5,"Please explain change in M/ment type; Ensure method is fully explained.",IF(AND(SUMPRODUCT(--(D18:E18&lt;&gt;""))&gt;0,D18&lt;&gt;H18),"Please explain change in M/ment type",IF(LEN(J18)&lt;5,"Ensure method is fully explained.","OK"))),IF(AND(ROUND(K18,6)&gt;0,LEN(J18)&lt;5),"Ensure method is fully explained.","OK"))))))))))</f>
        <v/>
      </c>
      <c r="N18" s="185" t="str" cm="1">
        <f t="array" ref="N18">IF(AND(SUMPRODUCT(--(D18:F18&lt;&gt;""))=0,ISBLANK(K18)),"",
IF(S18=FALSE,"Incorrect ART, BRT or NE. Please select correct threshold code",
IF(ISBLANK(F18),"No value for previous year",
IF(AND(F18=0,ROUND(K18,6)&gt;0,G18="NE"),"Please explain change from NE",
IF(AND(K18=0,L18="NE", OR(G18="ART",G18="BRT")),"Please explain change to NE",
IF(AND(SUMPRODUCT(--(D18:E18&lt;&gt;""))=0,F18=0,ROUND(K18,6)=0),"Previously not reported, please enter a value or 0 to confirm",IF(AND(G18="BRT",L18="BRT"),"OK",IF(AND(F18=0,OR(ROUND(K18,6)=0,K18&lt;C18),OR(G18="NA",G18="NE")),"OK",
IF(AND(SUMPRODUCT(--(D18:E18&lt;&gt;""))&gt;0,F18=0,ISBLANK(K18)),"Previously reported as BRT, please enter a value or provide explanation",
IF(AND(ROUND(F18,6)=ROUND(K18,6),ROUND(K18,6)&gt;0,NOT(ISBLANK(F18))),"Current = previous. Please re-enter value or provide explanation",
IF(AND(F18=0,ROUND(K18,6)=0,G18="ART",L18="NE"),"ART to NE – please explain",IF(AND(ROUND(K18,6)=0,G18="BRT"),"BRT to NE - please explain",
IF(AND(L18="NE",F18&gt;0,ABS(((K18-F18)/F18*100))&gt;=P18),CONCATENATE(FIXED(((K18-F18)/F18)*100,2),"% - please explain"),IF(AND(L18="ART",G18="ART",F18&gt;0,ABS(((K18-F18)/F18*100))&gt;=P18),CONCATENATE(FIXED(((K18-F18)/F18)*100,2),"% - please explain"),
IF(AND(ROUND(K18,6)=0,G18="BRT",F18&lt;&gt;0),CONCATENATE(FIXED(((K18-F18)/F18)*100,2),"% - BRT to NE - please explain"),
IF(AND(F18=0,ROUND(K18,6)&gt;0,G18="BRT",L18="BRT"),"OK",
IF(AND(F18=0,ROUND(K18,6)&gt;0,G18="BRT",L18="ART"),"BRT to ART – please explain",
IF(AND(F18=0,ROUND(K18,6)&gt;0),"please explain increase",
IF(AND(L18="ART",F18&lt;C18,F18&lt;&gt;0),CONCATENATE(FIXED(((K18-F18)/F18)*100,2),"% - BRT to ART – please explain"),
IF(AND(L18="ART",F18&lt;C18,F18=0),"No value for previous year",
IF(AND(L18="BRT",F18&gt;=C18,F18&lt;&gt;0),CONCATENATE(FIXED(((K18-F18)/F18)*100,2),"% - ART to BRT – please explain"),
IF(AND(L18="BRT",F18&gt;=C18,F18=0),"No value for previous year",
IF(AND(L18="BRT",F18&gt;0,ABS(((K18-F18)/F18*100))&lt;50),CONCATENATE(FIXED(((K18-F18)/F18)*100,2),"% - OK"),
IF(AND(L18="BRT",F18&gt;0,ABS(((K18-F18)/F18*100))&gt;=P18),CONCATENATE(FIXED(((K18-F18)/F18)*100,2),"% - please explain"),
IF(F18&lt;&gt;0,CONCATENATE(FIXED(((K18-F18)/F18)*100,2),"% - OK"),"No value for previous year")))))))))))))))))))))))))</f>
        <v/>
      </c>
      <c r="O18" s="75"/>
      <c r="P18" s="43" t="str" cm="1">
        <f t="array" ref="P18">IF(SUMPRODUCT(--(C18:E18&lt;&gt;""))=0,"",IF(ISERROR(VLOOKUP(A18,Codes!D$2:D$8,1,FALSE)),25,10))</f>
        <v/>
      </c>
      <c r="Q18" s="43" t="b" cm="1">
        <f t="array" ref="Q18">IF(AND(ISBLANK(K18), L18="BRT", LEN(O18)&gt;10), TRUE,
IF(SUMPRODUCT(--(D18:K18&lt;&gt;""))=0, TRUE,
IF(ISBLANK(L18), TRUE,
IF(S18=FALSE, FALSE,
IF(L18="INVALID", FALSE,
IF(AND(ISNUMBER(FIND("M/ment", M18)), LEN(O18)&gt;10), TRUE,
IF(AND(M18&lt;&gt;"OK", LEN(J18)&lt;10), FALSE,
IF(ISERR(FIND("OK", N18)),
IF(AND(FIND("please", LOWER(N18))&gt;0, LEN(O18)&lt;10), FALSE, TRUE),
TRUE))))))))</f>
        <v>1</v>
      </c>
      <c r="R18" t="str">
        <f t="shared" si="0"/>
        <v>BRT</v>
      </c>
      <c r="S18" t="b">
        <f t="shared" si="1"/>
        <v>0</v>
      </c>
    </row>
    <row r="19" spans="1:19" ht="25" customHeight="1">
      <c r="A19" s="181"/>
      <c r="B19" s="182"/>
      <c r="C19" s="195"/>
      <c r="D19" s="196"/>
      <c r="E19" s="197"/>
      <c r="F19" s="199"/>
      <c r="G19" s="198"/>
      <c r="H19" s="183"/>
      <c r="I19" s="75"/>
      <c r="J19" s="162"/>
      <c r="K19" s="163"/>
      <c r="L19" s="224"/>
      <c r="M19" s="184" t="str" cm="1">
        <f t="array" ref="M19">IF(AND(SUMPRODUCT(--(D19:E19&lt;&gt;""))=0,ISBLANK(K19)),"",IF(AND(K19&lt;&gt;"",NOT(ISNUMBER(K19))),"Please enter a numeric value for Total Emission",IF(AND(ISBLANK(K19),L19="BRT"),"Please enter a numeric value for Total Emission or a qualification for not providing BRT Total Emission",IF(ISBLANK(K19),"Please enter a numeric value for Total Emission",IF(ISBLANK(L19),"Please select ART, BRT or NE",IF(AND(ISBLANK(I19),ROUND(K19,6)&gt;0),"Enter method",IF(AND(ISBLANK(J19),L19&lt;&gt;""),"Ensure method is fully explained",IF(AND(SUMPRODUCT(--(D19:E19&lt;&gt;""))&gt;0,D19&lt;&gt;H19,K19=0),"Please explain change in M/ment type",IF(AND(SUMPRODUCT(--(D19:E19&lt;&gt;""))&gt;0,D19&lt;&gt;H19),IF(LEN(J19)&lt;5,"Please explain change in M/ment type; Ensure method is fully explained.",IF(AND(SUMPRODUCT(--(D19:E19&lt;&gt;""))&gt;0,D19&lt;&gt;H19),"Please explain change in M/ment type",IF(LEN(J19)&lt;5,"Ensure method is fully explained.","OK"))),IF(AND(ROUND(K19,6)&gt;0,LEN(J19)&lt;5),"Ensure method is fully explained.","OK"))))))))))</f>
        <v/>
      </c>
      <c r="N19" s="185" t="str" cm="1">
        <f t="array" ref="N19">IF(AND(SUMPRODUCT(--(D19:F19&lt;&gt;""))=0,ISBLANK(K19)),"",
IF(S19=FALSE,"Incorrect ART, BRT or NE. Please select correct threshold code",
IF(ISBLANK(F19),"No value for previous year",
IF(AND(F19=0,ROUND(K19,6)&gt;0,G19="NE"),"Please explain change from NE",
IF(AND(K19=0,L19="NE", OR(G19="ART",G19="BRT")),"Please explain change to NE",
IF(AND(SUMPRODUCT(--(D19:E19&lt;&gt;""))=0,F19=0,ROUND(K19,6)=0),"Previously not reported, please enter a value or 0 to confirm",IF(AND(G19="BRT",L19="BRT"),"OK",IF(AND(F19=0,OR(ROUND(K19,6)=0,K19&lt;C19),OR(G19="NA",G19="NE")),"OK",
IF(AND(SUMPRODUCT(--(D19:E19&lt;&gt;""))&gt;0,F19=0,ISBLANK(K19)),"Previously reported as BRT, please enter a value or provide explanation",
IF(AND(ROUND(F19,6)=ROUND(K19,6),ROUND(K19,6)&gt;0,NOT(ISBLANK(F19))),"Current = previous. Please re-enter value or provide explanation",
IF(AND(F19=0,ROUND(K19,6)=0,G19="ART",L19="NE"),"ART to NE – please explain",IF(AND(ROUND(K19,6)=0,G19="BRT"),"BRT to NE - please explain",
IF(AND(L19="NE",F19&gt;0,ABS(((K19-F19)/F19*100))&gt;=P19),CONCATENATE(FIXED(((K19-F19)/F19)*100,2),"% - please explain"),IF(AND(L19="ART",G19="ART",F19&gt;0,ABS(((K19-F19)/F19*100))&gt;=P19),CONCATENATE(FIXED(((K19-F19)/F19)*100,2),"% - please explain"),
IF(AND(ROUND(K19,6)=0,G19="BRT",F19&lt;&gt;0),CONCATENATE(FIXED(((K19-F19)/F19)*100,2),"% - BRT to NE - please explain"),
IF(AND(F19=0,ROUND(K19,6)&gt;0,G19="BRT",L19="BRT"),"OK",
IF(AND(F19=0,ROUND(K19,6)&gt;0,G19="BRT",L19="ART"),"BRT to ART – please explain",
IF(AND(F19=0,ROUND(K19,6)&gt;0),"please explain increase",
IF(AND(L19="ART",F19&lt;C19,F19&lt;&gt;0),CONCATENATE(FIXED(((K19-F19)/F19)*100,2),"% - BRT to ART – please explain"),
IF(AND(L19="ART",F19&lt;C19,F19=0),"No value for previous year",
IF(AND(L19="BRT",F19&gt;=C19,F19&lt;&gt;0),CONCATENATE(FIXED(((K19-F19)/F19)*100,2),"% - ART to BRT – please explain"),
IF(AND(L19="BRT",F19&gt;=C19,F19=0),"No value for previous year",
IF(AND(L19="BRT",F19&gt;0,ABS(((K19-F19)/F19*100))&lt;50),CONCATENATE(FIXED(((K19-F19)/F19)*100,2),"% - OK"),
IF(AND(L19="BRT",F19&gt;0,ABS(((K19-F19)/F19*100))&gt;=P19),CONCATENATE(FIXED(((K19-F19)/F19)*100,2),"% - please explain"),
IF(F19&lt;&gt;0,CONCATENATE(FIXED(((K19-F19)/F19)*100,2),"% - OK"),"No value for previous year")))))))))))))))))))))))))</f>
        <v/>
      </c>
      <c r="O19" s="75"/>
      <c r="P19" s="43" t="str" cm="1">
        <f t="array" ref="P19">IF(SUMPRODUCT(--(C19:E19&lt;&gt;""))=0,"",IF(ISERROR(VLOOKUP(A19,Codes!D$2:D$8,1,FALSE)),25,10))</f>
        <v/>
      </c>
      <c r="Q19" s="43" t="b" cm="1">
        <f t="array" ref="Q19">IF(AND(ISBLANK(K19), L19="BRT", LEN(O19)&gt;10), TRUE,
IF(SUMPRODUCT(--(D19:K19&lt;&gt;""))=0, TRUE,
IF(ISBLANK(L19), TRUE,
IF(S19=FALSE, FALSE,
IF(L19="INVALID", FALSE,
IF(AND(ISNUMBER(FIND("M/ment", M19)), LEN(O19)&gt;10), TRUE,
IF(AND(M19&lt;&gt;"OK", LEN(J19)&lt;10), FALSE,
IF(ISERR(FIND("OK", N19)),
IF(AND(FIND("please", LOWER(N19))&gt;0, LEN(O19)&lt;10), FALSE, TRUE),
TRUE))))))))</f>
        <v>1</v>
      </c>
      <c r="R19" t="str">
        <f t="shared" si="0"/>
        <v>BRT</v>
      </c>
      <c r="S19" t="b">
        <f t="shared" si="1"/>
        <v>0</v>
      </c>
    </row>
    <row r="20" spans="1:19" ht="25" customHeight="1">
      <c r="A20" s="181"/>
      <c r="B20" s="182"/>
      <c r="C20" s="195"/>
      <c r="D20" s="196"/>
      <c r="E20" s="197"/>
      <c r="F20" s="199"/>
      <c r="G20" s="198"/>
      <c r="H20" s="183"/>
      <c r="I20" s="75"/>
      <c r="J20" s="162"/>
      <c r="K20" s="163"/>
      <c r="L20" s="224"/>
      <c r="M20" s="184" t="str" cm="1">
        <f t="array" ref="M20">IF(AND(SUMPRODUCT(--(D20:E20&lt;&gt;""))=0,ISBLANK(K20)),"",IF(AND(K20&lt;&gt;"",NOT(ISNUMBER(K20))),"Please enter a numeric value for Total Emission",IF(AND(ISBLANK(K20),L20="BRT"),"Please enter a numeric value for Total Emission or a qualification for not providing BRT Total Emission",IF(ISBLANK(K20),"Please enter a numeric value for Total Emission",IF(ISBLANK(L20),"Please select ART, BRT or NE",IF(AND(ISBLANK(I20),ROUND(K20,6)&gt;0),"Enter method",IF(AND(ISBLANK(J20),L20&lt;&gt;""),"Ensure method is fully explained",IF(AND(SUMPRODUCT(--(D20:E20&lt;&gt;""))&gt;0,D20&lt;&gt;H20,K20=0),"Please explain change in M/ment type",IF(AND(SUMPRODUCT(--(D20:E20&lt;&gt;""))&gt;0,D20&lt;&gt;H20),IF(LEN(J20)&lt;5,"Please explain change in M/ment type; Ensure method is fully explained.",IF(AND(SUMPRODUCT(--(D20:E20&lt;&gt;""))&gt;0,D20&lt;&gt;H20),"Please explain change in M/ment type",IF(LEN(J20)&lt;5,"Ensure method is fully explained.","OK"))),IF(AND(ROUND(K20,6)&gt;0,LEN(J20)&lt;5),"Ensure method is fully explained.","OK"))))))))))</f>
        <v/>
      </c>
      <c r="N20" s="185" t="str" cm="1">
        <f t="array" ref="N20">IF(AND(SUMPRODUCT(--(D20:F20&lt;&gt;""))=0,ISBLANK(K20)),"",
IF(S20=FALSE,"Incorrect ART, BRT or NE. Please select correct threshold code",
IF(ISBLANK(F20),"No value for previous year",
IF(AND(F20=0,ROUND(K20,6)&gt;0,G20="NE"),"Please explain change from NE",
IF(AND(K20=0,L20="NE", OR(G20="ART",G20="BRT")),"Please explain change to NE",
IF(AND(SUMPRODUCT(--(D20:E20&lt;&gt;""))=0,F20=0,ROUND(K20,6)=0),"Previously not reported, please enter a value or 0 to confirm",IF(AND(G20="BRT",L20="BRT"),"OK",IF(AND(F20=0,OR(ROUND(K20,6)=0,K20&lt;C20),OR(G20="NA",G20="NE")),"OK",
IF(AND(SUMPRODUCT(--(D20:E20&lt;&gt;""))&gt;0,F20=0,ISBLANK(K20)),"Previously reported as BRT, please enter a value or provide explanation",
IF(AND(ROUND(F20,6)=ROUND(K20,6),ROUND(K20,6)&gt;0,NOT(ISBLANK(F20))),"Current = previous. Please re-enter value or provide explanation",
IF(AND(F20=0,ROUND(K20,6)=0,G20="ART",L20="NE"),"ART to NE – please explain",IF(AND(ROUND(K20,6)=0,G20="BRT"),"BRT to NE - please explain",
IF(AND(L20="NE",F20&gt;0,ABS(((K20-F20)/F20*100))&gt;=P20),CONCATENATE(FIXED(((K20-F20)/F20)*100,2),"% - please explain"),IF(AND(L20="ART",G20="ART",F20&gt;0,ABS(((K20-F20)/F20*100))&gt;=P20),CONCATENATE(FIXED(((K20-F20)/F20)*100,2),"% - please explain"),
IF(AND(ROUND(K20,6)=0,G20="BRT",F20&lt;&gt;0),CONCATENATE(FIXED(((K20-F20)/F20)*100,2),"% - BRT to NE - please explain"),
IF(AND(F20=0,ROUND(K20,6)&gt;0,G20="BRT",L20="BRT"),"OK",
IF(AND(F20=0,ROUND(K20,6)&gt;0,G20="BRT",L20="ART"),"BRT to ART – please explain",
IF(AND(F20=0,ROUND(K20,6)&gt;0),"please explain increase",
IF(AND(L20="ART",F20&lt;C20,F20&lt;&gt;0),CONCATENATE(FIXED(((K20-F20)/F20)*100,2),"% - BRT to ART – please explain"),
IF(AND(L20="ART",F20&lt;C20,F20=0),"No value for previous year",
IF(AND(L20="BRT",F20&gt;=C20,F20&lt;&gt;0),CONCATENATE(FIXED(((K20-F20)/F20)*100,2),"% - ART to BRT – please explain"),
IF(AND(L20="BRT",F20&gt;=C20,F20=0),"No value for previous year",
IF(AND(L20="BRT",F20&gt;0,ABS(((K20-F20)/F20*100))&lt;50),CONCATENATE(FIXED(((K20-F20)/F20)*100,2),"% - OK"),
IF(AND(L20="BRT",F20&gt;0,ABS(((K20-F20)/F20*100))&gt;=P20),CONCATENATE(FIXED(((K20-F20)/F20)*100,2),"% - please explain"),
IF(F20&lt;&gt;0,CONCATENATE(FIXED(((K20-F20)/F20)*100,2),"% - OK"),"No value for previous year")))))))))))))))))))))))))</f>
        <v/>
      </c>
      <c r="O20" s="75"/>
      <c r="P20" s="43" t="str" cm="1">
        <f t="array" ref="P20">IF(SUMPRODUCT(--(C20:E20&lt;&gt;""))=0,"",IF(ISERROR(VLOOKUP(A20,Codes!D$2:D$8,1,FALSE)),25,10))</f>
        <v/>
      </c>
      <c r="Q20" s="43" t="b" cm="1">
        <f t="array" ref="Q20">IF(AND(ISBLANK(K20), L20="BRT", LEN(O20)&gt;10), TRUE,
IF(SUMPRODUCT(--(D20:K20&lt;&gt;""))=0, TRUE,
IF(ISBLANK(L20), TRUE,
IF(S20=FALSE, FALSE,
IF(L20="INVALID", FALSE,
IF(AND(ISNUMBER(FIND("M/ment", M20)), LEN(O20)&gt;10), TRUE,
IF(AND(M20&lt;&gt;"OK", LEN(J20)&lt;10), FALSE,
IF(ISERR(FIND("OK", N20)),
IF(AND(FIND("please", LOWER(N20))&gt;0, LEN(O20)&lt;10), FALSE, TRUE),
TRUE))))))))</f>
        <v>1</v>
      </c>
      <c r="R20" t="str">
        <f t="shared" si="0"/>
        <v>BRT</v>
      </c>
      <c r="S20" t="b">
        <f t="shared" si="1"/>
        <v>0</v>
      </c>
    </row>
    <row r="21" spans="1:19" ht="25" customHeight="1">
      <c r="A21" s="181"/>
      <c r="B21" s="182"/>
      <c r="C21" s="195"/>
      <c r="D21" s="196"/>
      <c r="E21" s="197"/>
      <c r="F21" s="199"/>
      <c r="G21" s="198"/>
      <c r="H21" s="183"/>
      <c r="I21" s="75"/>
      <c r="J21" s="162"/>
      <c r="K21" s="163"/>
      <c r="L21" s="224"/>
      <c r="M21" s="184" t="str" cm="1">
        <f t="array" ref="M21">IF(AND(SUMPRODUCT(--(D21:E21&lt;&gt;""))=0,ISBLANK(K21)),"",IF(AND(K21&lt;&gt;"",NOT(ISNUMBER(K21))),"Please enter a numeric value for Total Emission",IF(AND(ISBLANK(K21),L21="BRT"),"Please enter a numeric value for Total Emission or a qualification for not providing BRT Total Emission",IF(ISBLANK(K21),"Please enter a numeric value for Total Emission",IF(ISBLANK(L21),"Please select ART, BRT or NE",IF(AND(ISBLANK(I21),ROUND(K21,6)&gt;0),"Enter method",IF(AND(ISBLANK(J21),L21&lt;&gt;""),"Ensure method is fully explained",IF(AND(SUMPRODUCT(--(D21:E21&lt;&gt;""))&gt;0,D21&lt;&gt;H21,K21=0),"Please explain change in M/ment type",IF(AND(SUMPRODUCT(--(D21:E21&lt;&gt;""))&gt;0,D21&lt;&gt;H21),IF(LEN(J21)&lt;5,"Please explain change in M/ment type; Ensure method is fully explained.",IF(AND(SUMPRODUCT(--(D21:E21&lt;&gt;""))&gt;0,D21&lt;&gt;H21),"Please explain change in M/ment type",IF(LEN(J21)&lt;5,"Ensure method is fully explained.","OK"))),IF(AND(ROUND(K21,6)&gt;0,LEN(J21)&lt;5),"Ensure method is fully explained.","OK"))))))))))</f>
        <v/>
      </c>
      <c r="N21" s="185" t="str" cm="1">
        <f t="array" ref="N21">IF(AND(SUMPRODUCT(--(D21:F21&lt;&gt;""))=0,ISBLANK(K21)),"",
IF(S21=FALSE,"Incorrect ART, BRT or NE. Please select correct threshold code",
IF(ISBLANK(F21),"No value for previous year",
IF(AND(F21=0,ROUND(K21,6)&gt;0,G21="NE"),"Please explain change from NE",
IF(AND(K21=0,L21="NE", OR(G21="ART",G21="BRT")),"Please explain change to NE",
IF(AND(SUMPRODUCT(--(D21:E21&lt;&gt;""))=0,F21=0,ROUND(K21,6)=0),"Previously not reported, please enter a value or 0 to confirm",IF(AND(G21="BRT",L21="BRT"),"OK",IF(AND(F21=0,OR(ROUND(K21,6)=0,K21&lt;C21),OR(G21="NA",G21="NE")),"OK",
IF(AND(SUMPRODUCT(--(D21:E21&lt;&gt;""))&gt;0,F21=0,ISBLANK(K21)),"Previously reported as BRT, please enter a value or provide explanation",
IF(AND(ROUND(F21,6)=ROUND(K21,6),ROUND(K21,6)&gt;0,NOT(ISBLANK(F21))),"Current = previous. Please re-enter value or provide explanation",
IF(AND(F21=0,ROUND(K21,6)=0,G21="ART",L21="NE"),"ART to NE – please explain",IF(AND(ROUND(K21,6)=0,G21="BRT"),"BRT to NE - please explain",
IF(AND(L21="NE",F21&gt;0,ABS(((K21-F21)/F21*100))&gt;=P21),CONCATENATE(FIXED(((K21-F21)/F21)*100,2),"% - please explain"),IF(AND(L21="ART",G21="ART",F21&gt;0,ABS(((K21-F21)/F21*100))&gt;=P21),CONCATENATE(FIXED(((K21-F21)/F21)*100,2),"% - please explain"),
IF(AND(ROUND(K21,6)=0,G21="BRT",F21&lt;&gt;0),CONCATENATE(FIXED(((K21-F21)/F21)*100,2),"% - BRT to NE - please explain"),
IF(AND(F21=0,ROUND(K21,6)&gt;0,G21="BRT",L21="BRT"),"OK",
IF(AND(F21=0,ROUND(K21,6)&gt;0,G21="BRT",L21="ART"),"BRT to ART – please explain",
IF(AND(F21=0,ROUND(K21,6)&gt;0),"please explain increase",
IF(AND(L21="ART",F21&lt;C21,F21&lt;&gt;0),CONCATENATE(FIXED(((K21-F21)/F21)*100,2),"% - BRT to ART – please explain"),
IF(AND(L21="ART",F21&lt;C21,F21=0),"No value for previous year",
IF(AND(L21="BRT",F21&gt;=C21,F21&lt;&gt;0),CONCATENATE(FIXED(((K21-F21)/F21)*100,2),"% - ART to BRT – please explain"),
IF(AND(L21="BRT",F21&gt;=C21,F21=0),"No value for previous year",
IF(AND(L21="BRT",F21&gt;0,ABS(((K21-F21)/F21*100))&lt;50),CONCATENATE(FIXED(((K21-F21)/F21)*100,2),"% - OK"),
IF(AND(L21="BRT",F21&gt;0,ABS(((K21-F21)/F21*100))&gt;=P21),CONCATENATE(FIXED(((K21-F21)/F21)*100,2),"% - please explain"),
IF(F21&lt;&gt;0,CONCATENATE(FIXED(((K21-F21)/F21)*100,2),"% - OK"),"No value for previous year")))))))))))))))))))))))))</f>
        <v/>
      </c>
      <c r="O21" s="75"/>
      <c r="P21" s="43" t="str" cm="1">
        <f t="array" ref="P21">IF(SUMPRODUCT(--(C21:E21&lt;&gt;""))=0,"",IF(ISERROR(VLOOKUP(A21,Codes!D$2:D$8,1,FALSE)),25,10))</f>
        <v/>
      </c>
      <c r="Q21" s="43" t="b" cm="1">
        <f t="array" ref="Q21">IF(AND(ISBLANK(K21), L21="BRT", LEN(O21)&gt;10), TRUE,
IF(SUMPRODUCT(--(D21:K21&lt;&gt;""))=0, TRUE,
IF(ISBLANK(L21), TRUE,
IF(S21=FALSE, FALSE,
IF(L21="INVALID", FALSE,
IF(AND(ISNUMBER(FIND("M/ment", M21)), LEN(O21)&gt;10), TRUE,
IF(AND(M21&lt;&gt;"OK", LEN(J21)&lt;10), FALSE,
IF(ISERR(FIND("OK", N21)),
IF(AND(FIND("please", LOWER(N21))&gt;0, LEN(O21)&lt;10), FALSE, TRUE),
TRUE))))))))</f>
        <v>1</v>
      </c>
      <c r="R21" t="str">
        <f t="shared" si="0"/>
        <v>BRT</v>
      </c>
      <c r="S21" t="b">
        <f t="shared" si="1"/>
        <v>0</v>
      </c>
    </row>
    <row r="22" spans="1:19" ht="25" customHeight="1">
      <c r="A22" s="181"/>
      <c r="B22" s="182"/>
      <c r="C22" s="195"/>
      <c r="D22" s="196"/>
      <c r="E22" s="197"/>
      <c r="F22" s="199"/>
      <c r="G22" s="198"/>
      <c r="H22" s="183"/>
      <c r="I22" s="75"/>
      <c r="J22" s="162"/>
      <c r="K22" s="163"/>
      <c r="L22" s="224"/>
      <c r="M22" s="184" t="str" cm="1">
        <f t="array" ref="M22">IF(AND(SUMPRODUCT(--(D22:E22&lt;&gt;""))=0,ISBLANK(K22)),"",IF(AND(K22&lt;&gt;"",NOT(ISNUMBER(K22))),"Please enter a numeric value for Total Emission",IF(AND(ISBLANK(K22),L22="BRT"),"Please enter a numeric value for Total Emission or a qualification for not providing BRT Total Emission",IF(ISBLANK(K22),"Please enter a numeric value for Total Emission",IF(ISBLANK(L22),"Please select ART, BRT or NE",IF(AND(ISBLANK(I22),ROUND(K22,6)&gt;0),"Enter method",IF(AND(ISBLANK(J22),L22&lt;&gt;""),"Ensure method is fully explained",IF(AND(SUMPRODUCT(--(D22:E22&lt;&gt;""))&gt;0,D22&lt;&gt;H22,K22=0),"Please explain change in M/ment type",IF(AND(SUMPRODUCT(--(D22:E22&lt;&gt;""))&gt;0,D22&lt;&gt;H22),IF(LEN(J22)&lt;5,"Please explain change in M/ment type; Ensure method is fully explained.",IF(AND(SUMPRODUCT(--(D22:E22&lt;&gt;""))&gt;0,D22&lt;&gt;H22),"Please explain change in M/ment type",IF(LEN(J22)&lt;5,"Ensure method is fully explained.","OK"))),IF(AND(ROUND(K22,6)&gt;0,LEN(J22)&lt;5),"Ensure method is fully explained.","OK"))))))))))</f>
        <v/>
      </c>
      <c r="N22" s="185" t="str" cm="1">
        <f t="array" ref="N22">IF(AND(SUMPRODUCT(--(D22:F22&lt;&gt;""))=0,ISBLANK(K22)),"",
IF(S22=FALSE,"Incorrect ART, BRT or NE. Please select correct threshold code",
IF(ISBLANK(F22),"No value for previous year",
IF(AND(F22=0,ROUND(K22,6)&gt;0,G22="NE"),"Please explain change from NE",
IF(AND(K22=0,L22="NE", OR(G22="ART",G22="BRT")),"Please explain change to NE",
IF(AND(SUMPRODUCT(--(D22:E22&lt;&gt;""))=0,F22=0,ROUND(K22,6)=0),"Previously not reported, please enter a value or 0 to confirm",IF(AND(G22="BRT",L22="BRT"),"OK",IF(AND(F22=0,OR(ROUND(K22,6)=0,K22&lt;C22),OR(G22="NA",G22="NE")),"OK",
IF(AND(SUMPRODUCT(--(D22:E22&lt;&gt;""))&gt;0,F22=0,ISBLANK(K22)),"Previously reported as BRT, please enter a value or provide explanation",
IF(AND(ROUND(F22,6)=ROUND(K22,6),ROUND(K22,6)&gt;0,NOT(ISBLANK(F22))),"Current = previous. Please re-enter value or provide explanation",
IF(AND(F22=0,ROUND(K22,6)=0,G22="ART",L22="NE"),"ART to NE – please explain",IF(AND(ROUND(K22,6)=0,G22="BRT"),"BRT to NE - please explain",
IF(AND(L22="NE",F22&gt;0,ABS(((K22-F22)/F22*100))&gt;=P22),CONCATENATE(FIXED(((K22-F22)/F22)*100,2),"% - please explain"),IF(AND(L22="ART",G22="ART",F22&gt;0,ABS(((K22-F22)/F22*100))&gt;=P22),CONCATENATE(FIXED(((K22-F22)/F22)*100,2),"% - please explain"),
IF(AND(ROUND(K22,6)=0,G22="BRT",F22&lt;&gt;0),CONCATENATE(FIXED(((K22-F22)/F22)*100,2),"% - BRT to NE - please explain"),
IF(AND(F22=0,ROUND(K22,6)&gt;0,G22="BRT",L22="BRT"),"OK",
IF(AND(F22=0,ROUND(K22,6)&gt;0,G22="BRT",L22="ART"),"BRT to ART – please explain",
IF(AND(F22=0,ROUND(K22,6)&gt;0),"please explain increase",
IF(AND(L22="ART",F22&lt;C22,F22&lt;&gt;0),CONCATENATE(FIXED(((K22-F22)/F22)*100,2),"% - BRT to ART – please explain"),
IF(AND(L22="ART",F22&lt;C22,F22=0),"No value for previous year",
IF(AND(L22="BRT",F22&gt;=C22,F22&lt;&gt;0),CONCATENATE(FIXED(((K22-F22)/F22)*100,2),"% - ART to BRT – please explain"),
IF(AND(L22="BRT",F22&gt;=C22,F22=0),"No value for previous year",
IF(AND(L22="BRT",F22&gt;0,ABS(((K22-F22)/F22*100))&lt;50),CONCATENATE(FIXED(((K22-F22)/F22)*100,2),"% - OK"),
IF(AND(L22="BRT",F22&gt;0,ABS(((K22-F22)/F22*100))&gt;=P22),CONCATENATE(FIXED(((K22-F22)/F22)*100,2),"% - please explain"),
IF(F22&lt;&gt;0,CONCATENATE(FIXED(((K22-F22)/F22)*100,2),"% - OK"),"No value for previous year")))))))))))))))))))))))))</f>
        <v/>
      </c>
      <c r="O22" s="75"/>
      <c r="P22" s="43" t="str" cm="1">
        <f t="array" ref="P22">IF(SUMPRODUCT(--(C22:E22&lt;&gt;""))=0,"",IF(ISERROR(VLOOKUP(A22,Codes!D$2:D$8,1,FALSE)),25,10))</f>
        <v/>
      </c>
      <c r="Q22" s="43" t="b" cm="1">
        <f t="array" ref="Q22">IF(AND(ISBLANK(K22), L22="BRT", LEN(O22)&gt;10), TRUE,
IF(SUMPRODUCT(--(D22:K22&lt;&gt;""))=0, TRUE,
IF(ISBLANK(L22), TRUE,
IF(S22=FALSE, FALSE,
IF(L22="INVALID", FALSE,
IF(AND(ISNUMBER(FIND("M/ment", M22)), LEN(O22)&gt;10), TRUE,
IF(AND(M22&lt;&gt;"OK", LEN(J22)&lt;10), FALSE,
IF(ISERR(FIND("OK", N22)),
IF(AND(FIND("please", LOWER(N22))&gt;0, LEN(O22)&lt;10), FALSE, TRUE),
TRUE))))))))</f>
        <v>1</v>
      </c>
      <c r="R22" t="str">
        <f t="shared" si="0"/>
        <v>BRT</v>
      </c>
      <c r="S22" t="b">
        <f t="shared" si="1"/>
        <v>0</v>
      </c>
    </row>
    <row r="23" spans="1:19" ht="25" customHeight="1">
      <c r="A23" s="181"/>
      <c r="B23" s="182"/>
      <c r="C23" s="195"/>
      <c r="D23" s="196"/>
      <c r="E23" s="197"/>
      <c r="F23" s="199"/>
      <c r="G23" s="198"/>
      <c r="H23" s="183"/>
      <c r="I23" s="75"/>
      <c r="J23" s="162"/>
      <c r="K23" s="163"/>
      <c r="L23" s="224"/>
      <c r="M23" s="184" t="str" cm="1">
        <f t="array" ref="M23">IF(AND(SUMPRODUCT(--(D23:E23&lt;&gt;""))=0,ISBLANK(K23)),"",IF(AND(K23&lt;&gt;"",NOT(ISNUMBER(K23))),"Please enter a numeric value for Total Emission",IF(AND(ISBLANK(K23),L23="BRT"),"Please enter a numeric value for Total Emission or a qualification for not providing BRT Total Emission",IF(ISBLANK(K23),"Please enter a numeric value for Total Emission",IF(ISBLANK(L23),"Please select ART, BRT or NE",IF(AND(ISBLANK(I23),ROUND(K23,6)&gt;0),"Enter method",IF(AND(ISBLANK(J23),L23&lt;&gt;""),"Ensure method is fully explained",IF(AND(SUMPRODUCT(--(D23:E23&lt;&gt;""))&gt;0,D23&lt;&gt;H23,K23=0),"Please explain change in M/ment type",IF(AND(SUMPRODUCT(--(D23:E23&lt;&gt;""))&gt;0,D23&lt;&gt;H23),IF(LEN(J23)&lt;5,"Please explain change in M/ment type; Ensure method is fully explained.",IF(AND(SUMPRODUCT(--(D23:E23&lt;&gt;""))&gt;0,D23&lt;&gt;H23),"Please explain change in M/ment type",IF(LEN(J23)&lt;5,"Ensure method is fully explained.","OK"))),IF(AND(ROUND(K23,6)&gt;0,LEN(J23)&lt;5),"Ensure method is fully explained.","OK"))))))))))</f>
        <v/>
      </c>
      <c r="N23" s="185" t="str" cm="1">
        <f t="array" ref="N23">IF(AND(SUMPRODUCT(--(D23:F23&lt;&gt;""))=0,ISBLANK(K23)),"",
IF(S23=FALSE,"Incorrect ART, BRT or NE. Please select correct threshold code",
IF(ISBLANK(F23),"No value for previous year",
IF(AND(F23=0,ROUND(K23,6)&gt;0,G23="NE"),"Please explain change from NE",
IF(AND(K23=0,L23="NE", OR(G23="ART",G23="BRT")),"Please explain change to NE",
IF(AND(SUMPRODUCT(--(D23:E23&lt;&gt;""))=0,F23=0,ROUND(K23,6)=0),"Previously not reported, please enter a value or 0 to confirm",IF(AND(G23="BRT",L23="BRT"),"OK",IF(AND(F23=0,OR(ROUND(K23,6)=0,K23&lt;C23),OR(G23="NA",G23="NE")),"OK",
IF(AND(SUMPRODUCT(--(D23:E23&lt;&gt;""))&gt;0,F23=0,ISBLANK(K23)),"Previously reported as BRT, please enter a value or provide explanation",
IF(AND(ROUND(F23,6)=ROUND(K23,6),ROUND(K23,6)&gt;0,NOT(ISBLANK(F23))),"Current = previous. Please re-enter value or provide explanation",
IF(AND(F23=0,ROUND(K23,6)=0,G23="ART",L23="NE"),"ART to NE – please explain",IF(AND(ROUND(K23,6)=0,G23="BRT"),"BRT to NE - please explain",
IF(AND(L23="NE",F23&gt;0,ABS(((K23-F23)/F23*100))&gt;=P23),CONCATENATE(FIXED(((K23-F23)/F23)*100,2),"% - please explain"),IF(AND(L23="ART",G23="ART",F23&gt;0,ABS(((K23-F23)/F23*100))&gt;=P23),CONCATENATE(FIXED(((K23-F23)/F23)*100,2),"% - please explain"),
IF(AND(ROUND(K23,6)=0,G23="BRT",F23&lt;&gt;0),CONCATENATE(FIXED(((K23-F23)/F23)*100,2),"% - BRT to NE - please explain"),
IF(AND(F23=0,ROUND(K23,6)&gt;0,G23="BRT",L23="BRT"),"OK",
IF(AND(F23=0,ROUND(K23,6)&gt;0,G23="BRT",L23="ART"),"BRT to ART – please explain",
IF(AND(F23=0,ROUND(K23,6)&gt;0),"please explain increase",
IF(AND(L23="ART",F23&lt;C23,F23&lt;&gt;0),CONCATENATE(FIXED(((K23-F23)/F23)*100,2),"% - BRT to ART – please explain"),
IF(AND(L23="ART",F23&lt;C23,F23=0),"No value for previous year",
IF(AND(L23="BRT",F23&gt;=C23,F23&lt;&gt;0),CONCATENATE(FIXED(((K23-F23)/F23)*100,2),"% - ART to BRT – please explain"),
IF(AND(L23="BRT",F23&gt;=C23,F23=0),"No value for previous year",
IF(AND(L23="BRT",F23&gt;0,ABS(((K23-F23)/F23*100))&lt;50),CONCATENATE(FIXED(((K23-F23)/F23)*100,2),"% - OK"),
IF(AND(L23="BRT",F23&gt;0,ABS(((K23-F23)/F23*100))&gt;=P23),CONCATENATE(FIXED(((K23-F23)/F23)*100,2),"% - please explain"),
IF(F23&lt;&gt;0,CONCATENATE(FIXED(((K23-F23)/F23)*100,2),"% - OK"),"No value for previous year")))))))))))))))))))))))))</f>
        <v/>
      </c>
      <c r="O23" s="75"/>
      <c r="P23" s="43" t="str" cm="1">
        <f t="array" ref="P23">IF(SUMPRODUCT(--(C23:E23&lt;&gt;""))=0,"",IF(ISERROR(VLOOKUP(A23,Codes!D$2:D$8,1,FALSE)),25,10))</f>
        <v/>
      </c>
      <c r="Q23" s="43" t="b" cm="1">
        <f t="array" ref="Q23">IF(AND(ISBLANK(K23), L23="BRT", LEN(O23)&gt;10), TRUE,
IF(SUMPRODUCT(--(D23:K23&lt;&gt;""))=0, TRUE,
IF(ISBLANK(L23), TRUE,
IF(S23=FALSE, FALSE,
IF(L23="INVALID", FALSE,
IF(AND(ISNUMBER(FIND("M/ment", M23)), LEN(O23)&gt;10), TRUE,
IF(AND(M23&lt;&gt;"OK", LEN(J23)&lt;10), FALSE,
IF(ISERR(FIND("OK", N23)),
IF(AND(FIND("please", LOWER(N23))&gt;0, LEN(O23)&lt;10), FALSE, TRUE),
TRUE))))))))</f>
        <v>1</v>
      </c>
      <c r="R23" t="str">
        <f t="shared" si="0"/>
        <v>BRT</v>
      </c>
      <c r="S23" t="b">
        <f t="shared" si="1"/>
        <v>0</v>
      </c>
    </row>
    <row r="24" spans="1:19" ht="25" customHeight="1">
      <c r="A24" s="181"/>
      <c r="B24" s="182"/>
      <c r="C24" s="195"/>
      <c r="D24" s="196"/>
      <c r="E24" s="197"/>
      <c r="F24" s="199"/>
      <c r="G24" s="198"/>
      <c r="H24" s="183"/>
      <c r="I24" s="75"/>
      <c r="J24" s="162"/>
      <c r="K24" s="163"/>
      <c r="L24" s="224"/>
      <c r="M24" s="184" t="str" cm="1">
        <f t="array" ref="M24">IF(AND(SUMPRODUCT(--(D24:E24&lt;&gt;""))=0,ISBLANK(K24)),"",IF(AND(K24&lt;&gt;"",NOT(ISNUMBER(K24))),"Please enter a numeric value for Total Emission",IF(AND(ISBLANK(K24),L24="BRT"),"Please enter a numeric value for Total Emission or a qualification for not providing BRT Total Emission",IF(ISBLANK(K24),"Please enter a numeric value for Total Emission",IF(ISBLANK(L24),"Please select ART, BRT or NE",IF(AND(ISBLANK(I24),ROUND(K24,6)&gt;0),"Enter method",IF(AND(ISBLANK(J24),L24&lt;&gt;""),"Ensure method is fully explained",IF(AND(SUMPRODUCT(--(D24:E24&lt;&gt;""))&gt;0,D24&lt;&gt;H24,K24=0),"Please explain change in M/ment type",IF(AND(SUMPRODUCT(--(D24:E24&lt;&gt;""))&gt;0,D24&lt;&gt;H24),IF(LEN(J24)&lt;5,"Please explain change in M/ment type; Ensure method is fully explained.",IF(AND(SUMPRODUCT(--(D24:E24&lt;&gt;""))&gt;0,D24&lt;&gt;H24),"Please explain change in M/ment type",IF(LEN(J24)&lt;5,"Ensure method is fully explained.","OK"))),IF(AND(ROUND(K24,6)&gt;0,LEN(J24)&lt;5),"Ensure method is fully explained.","OK"))))))))))</f>
        <v/>
      </c>
      <c r="N24" s="185" t="str" cm="1">
        <f t="array" ref="N24">IF(AND(SUMPRODUCT(--(D24:F24&lt;&gt;""))=0,ISBLANK(K24)),"",
IF(S24=FALSE,"Incorrect ART, BRT or NE. Please select correct threshold code",
IF(ISBLANK(F24),"No value for previous year",
IF(AND(F24=0,ROUND(K24,6)&gt;0,G24="NE"),"Please explain change from NE",
IF(AND(K24=0,L24="NE", OR(G24="ART",G24="BRT")),"Please explain change to NE",
IF(AND(SUMPRODUCT(--(D24:E24&lt;&gt;""))=0,F24=0,ROUND(K24,6)=0),"Previously not reported, please enter a value or 0 to confirm",IF(AND(G24="BRT",L24="BRT"),"OK",IF(AND(F24=0,OR(ROUND(K24,6)=0,K24&lt;C24),OR(G24="NA",G24="NE")),"OK",
IF(AND(SUMPRODUCT(--(D24:E24&lt;&gt;""))&gt;0,F24=0,ISBLANK(K24)),"Previously reported as BRT, please enter a value or provide explanation",
IF(AND(ROUND(F24,6)=ROUND(K24,6),ROUND(K24,6)&gt;0,NOT(ISBLANK(F24))),"Current = previous. Please re-enter value or provide explanation",
IF(AND(F24=0,ROUND(K24,6)=0,G24="ART",L24="NE"),"ART to NE – please explain",IF(AND(ROUND(K24,6)=0,G24="BRT"),"BRT to NE - please explain",
IF(AND(L24="NE",F24&gt;0,ABS(((K24-F24)/F24*100))&gt;=P24),CONCATENATE(FIXED(((K24-F24)/F24)*100,2),"% - please explain"),IF(AND(L24="ART",G24="ART",F24&gt;0,ABS(((K24-F24)/F24*100))&gt;=P24),CONCATENATE(FIXED(((K24-F24)/F24)*100,2),"% - please explain"),
IF(AND(ROUND(K24,6)=0,G24="BRT",F24&lt;&gt;0),CONCATENATE(FIXED(((K24-F24)/F24)*100,2),"% - BRT to NE - please explain"),
IF(AND(F24=0,ROUND(K24,6)&gt;0,G24="BRT",L24="BRT"),"OK",
IF(AND(F24=0,ROUND(K24,6)&gt;0,G24="BRT",L24="ART"),"BRT to ART – please explain",
IF(AND(F24=0,ROUND(K24,6)&gt;0),"please explain increase",
IF(AND(L24="ART",F24&lt;C24,F24&lt;&gt;0),CONCATENATE(FIXED(((K24-F24)/F24)*100,2),"% - BRT to ART – please explain"),
IF(AND(L24="ART",F24&lt;C24,F24=0),"No value for previous year",
IF(AND(L24="BRT",F24&gt;=C24,F24&lt;&gt;0),CONCATENATE(FIXED(((K24-F24)/F24)*100,2),"% - ART to BRT – please explain"),
IF(AND(L24="BRT",F24&gt;=C24,F24=0),"No value for previous year",
IF(AND(L24="BRT",F24&gt;0,ABS(((K24-F24)/F24*100))&lt;50),CONCATENATE(FIXED(((K24-F24)/F24)*100,2),"% - OK"),
IF(AND(L24="BRT",F24&gt;0,ABS(((K24-F24)/F24*100))&gt;=P24),CONCATENATE(FIXED(((K24-F24)/F24)*100,2),"% - please explain"),
IF(F24&lt;&gt;0,CONCATENATE(FIXED(((K24-F24)/F24)*100,2),"% - OK"),"No value for previous year")))))))))))))))))))))))))</f>
        <v/>
      </c>
      <c r="O24" s="75"/>
      <c r="P24" s="43" t="str" cm="1">
        <f t="array" ref="P24">IF(SUMPRODUCT(--(C24:E24&lt;&gt;""))=0,"",IF(ISERROR(VLOOKUP(A24,Codes!D$2:D$8,1,FALSE)),25,10))</f>
        <v/>
      </c>
      <c r="Q24" s="43" t="b" cm="1">
        <f t="array" ref="Q24">IF(AND(ISBLANK(K24), L24="BRT", LEN(O24)&gt;10), TRUE,
IF(SUMPRODUCT(--(D24:K24&lt;&gt;""))=0, TRUE,
IF(ISBLANK(L24), TRUE,
IF(S24=FALSE, FALSE,
IF(L24="INVALID", FALSE,
IF(AND(ISNUMBER(FIND("M/ment", M24)), LEN(O24)&gt;10), TRUE,
IF(AND(M24&lt;&gt;"OK", LEN(J24)&lt;10), FALSE,
IF(ISERR(FIND("OK", N24)),
IF(AND(FIND("please", LOWER(N24))&gt;0, LEN(O24)&lt;10), FALSE, TRUE),
TRUE))))))))</f>
        <v>1</v>
      </c>
      <c r="R24" t="str">
        <f t="shared" si="0"/>
        <v>BRT</v>
      </c>
      <c r="S24" t="b">
        <f t="shared" si="1"/>
        <v>0</v>
      </c>
    </row>
    <row r="25" spans="1:19" ht="25" customHeight="1">
      <c r="A25" s="164"/>
      <c r="B25" s="165"/>
      <c r="C25" s="167"/>
      <c r="D25" s="166"/>
      <c r="E25" s="166"/>
      <c r="F25" s="168"/>
      <c r="G25" s="166"/>
      <c r="H25" s="162"/>
      <c r="I25" s="75"/>
      <c r="J25" s="162"/>
      <c r="K25" s="163"/>
      <c r="L25" s="224"/>
      <c r="M25" s="184" t="str" cm="1">
        <f t="array" ref="M25">IF(AND(SUMPRODUCT(--(D25:E25&lt;&gt;""))=0,ISBLANK(K25)),"",IF(AND(K25&lt;&gt;"",NOT(ISNUMBER(K25))),"Please enter a numeric value for Total Emission",IF(AND(ISBLANK(K25),L25="BRT"),"Please enter a numeric value for Total Emission or a qualification for not providing BRT Total Emission",IF(ISBLANK(K25),"Please enter a numeric value for Total Emission",IF(ISBLANK(L25),"Please select ART, BRT or NE",IF(AND(ISBLANK(I25),ROUND(K25,6)&gt;0),"Enter method",IF(AND(ISBLANK(J25),L25&lt;&gt;""),"Ensure method is fully explained",IF(AND(SUMPRODUCT(--(D25:E25&lt;&gt;""))&gt;0,D25&lt;&gt;H25,K25=0),"Please explain change in M/ment type",IF(AND(SUMPRODUCT(--(D25:E25&lt;&gt;""))&gt;0,D25&lt;&gt;H25),IF(LEN(J25)&lt;5,"Please explain change in M/ment type; Ensure method is fully explained.",IF(AND(SUMPRODUCT(--(D25:E25&lt;&gt;""))&gt;0,D25&lt;&gt;H25),"Please explain change in M/ment type",IF(LEN(J25)&lt;5,"Ensure method is fully explained.","OK"))),IF(AND(ROUND(K25,6)&gt;0,LEN(J25)&lt;5),"Ensure method is fully explained.","OK"))))))))))</f>
        <v/>
      </c>
      <c r="N25" s="185" t="str" cm="1">
        <f t="array" ref="N25">IF(AND(SUMPRODUCT(--(D25:F25&lt;&gt;""))=0,ISBLANK(K25)),"",
IF(S25=FALSE,"Incorrect ART, BRT or NE. Please select correct threshold code",
IF(ISBLANK(F25),"No value for previous year",
IF(AND(F25=0,ROUND(K25,6)&gt;0,G25="NE"),"Please explain change from NE",
IF(AND(K25=0,L25="NE", OR(G25="ART",G25="BRT")),"Please explain change to NE",
IF(AND(SUMPRODUCT(--(D25:E25&lt;&gt;""))=0,F25=0,ROUND(K25,6)=0),"Previously not reported, please enter a value or 0 to confirm",IF(AND(G25="BRT",L25="BRT"),"OK",IF(AND(F25=0,OR(ROUND(K25,6)=0,K25&lt;C25),OR(G25="NA",G25="NE")),"OK",
IF(AND(SUMPRODUCT(--(D25:E25&lt;&gt;""))&gt;0,F25=0,ISBLANK(K25)),"Previously reported as BRT, please enter a value or provide explanation",
IF(AND(ROUND(F25,6)=ROUND(K25,6),ROUND(K25,6)&gt;0,NOT(ISBLANK(F25))),"Current = previous. Please re-enter value or provide explanation",
IF(AND(F25=0,ROUND(K25,6)=0,G25="ART",L25="NE"),"ART to NE – please explain",IF(AND(ROUND(K25,6)=0,G25="BRT"),"BRT to NE - please explain",
IF(AND(L25="NE",F25&gt;0,ABS(((K25-F25)/F25*100))&gt;=P25),CONCATENATE(FIXED(((K25-F25)/F25)*100,2),"% - please explain"),IF(AND(L25="ART",G25="ART",F25&gt;0,ABS(((K25-F25)/F25*100))&gt;=P25),CONCATENATE(FIXED(((K25-F25)/F25)*100,2),"% - please explain"),
IF(AND(ROUND(K25,6)=0,G25="BRT",F25&lt;&gt;0),CONCATENATE(FIXED(((K25-F25)/F25)*100,2),"% - BRT to NE - please explain"),
IF(AND(F25=0,ROUND(K25,6)&gt;0,G25="BRT",L25="BRT"),"OK",
IF(AND(F25=0,ROUND(K25,6)&gt;0,G25="BRT",L25="ART"),"BRT to ART – please explain",
IF(AND(F25=0,ROUND(K25,6)&gt;0),"please explain increase",
IF(AND(L25="ART",F25&lt;C25,F25&lt;&gt;0),CONCATENATE(FIXED(((K25-F25)/F25)*100,2),"% - BRT to ART – please explain"),
IF(AND(L25="ART",F25&lt;C25,F25=0),"No value for previous year",
IF(AND(L25="BRT",F25&gt;=C25,F25&lt;&gt;0),CONCATENATE(FIXED(((K25-F25)/F25)*100,2),"% - ART to BRT – please explain"),
IF(AND(L25="BRT",F25&gt;=C25,F25=0),"No value for previous year",
IF(AND(L25="BRT",F25&gt;0,ABS(((K25-F25)/F25*100))&lt;50),CONCATENATE(FIXED(((K25-F25)/F25)*100,2),"% - OK"),
IF(AND(L25="BRT",F25&gt;0,ABS(((K25-F25)/F25*100))&gt;=P25),CONCATENATE(FIXED(((K25-F25)/F25)*100,2),"% - please explain"),
IF(F25&lt;&gt;0,CONCATENATE(FIXED(((K25-F25)/F25)*100,2),"% - OK"),"No value for previous year")))))))))))))))))))))))))</f>
        <v/>
      </c>
      <c r="O25" s="75"/>
      <c r="P25" s="43" t="str" cm="1">
        <f t="array" ref="P25">IF(SUMPRODUCT(--(C25:E25&lt;&gt;""))=0,"",IF(ISERROR(VLOOKUP(A25,Codes!D$2:D$8,1,FALSE)),25,10))</f>
        <v/>
      </c>
      <c r="Q25" s="43" t="b" cm="1">
        <f t="array" ref="Q25">IF(AND(ISBLANK(K25), L25="BRT", LEN(O25)&gt;10), TRUE,
IF(SUMPRODUCT(--(D25:K25&lt;&gt;""))=0, TRUE,
IF(ISBLANK(L25), TRUE,
IF(S25=FALSE, FALSE,
IF(L25="INVALID", FALSE,
IF(AND(ISNUMBER(FIND("M/ment", M25)), LEN(O25)&gt;10), TRUE,
IF(AND(M25&lt;&gt;"OK", LEN(J25)&lt;10), FALSE,
IF(ISERR(FIND("OK", N25)),
IF(AND(FIND("please", LOWER(N25))&gt;0, LEN(O25)&lt;10), FALSE, TRUE),
TRUE))))))))</f>
        <v>1</v>
      </c>
      <c r="R25" t="str">
        <f t="shared" si="0"/>
        <v>BRT</v>
      </c>
      <c r="S25" t="b">
        <f t="shared" si="1"/>
        <v>0</v>
      </c>
    </row>
    <row r="26" spans="1:19" ht="25" customHeight="1">
      <c r="A26" s="164"/>
      <c r="B26" s="165"/>
      <c r="C26" s="167"/>
      <c r="D26" s="166"/>
      <c r="E26" s="166"/>
      <c r="F26" s="168"/>
      <c r="G26" s="166"/>
      <c r="H26" s="162"/>
      <c r="I26" s="75"/>
      <c r="J26" s="162"/>
      <c r="K26" s="163"/>
      <c r="L26" s="224"/>
      <c r="M26" s="184" t="str" cm="1">
        <f t="array" ref="M26">IF(AND(SUMPRODUCT(--(D26:E26&lt;&gt;""))=0,ISBLANK(K26)),"",IF(AND(K26&lt;&gt;"",NOT(ISNUMBER(K26))),"Please enter a numeric value for Total Emission",IF(AND(ISBLANK(K26),L26="BRT"),"Please enter a numeric value for Total Emission or a qualification for not providing BRT Total Emission",IF(ISBLANK(K26),"Please enter a numeric value for Total Emission",IF(ISBLANK(L26),"Please select ART, BRT or NE",IF(AND(ISBLANK(I26),ROUND(K26,6)&gt;0),"Enter method",IF(AND(ISBLANK(J26),L26&lt;&gt;""),"Ensure method is fully explained",IF(AND(SUMPRODUCT(--(D26:E26&lt;&gt;""))&gt;0,D26&lt;&gt;H26,K26=0),"Please explain change in M/ment type",IF(AND(SUMPRODUCT(--(D26:E26&lt;&gt;""))&gt;0,D26&lt;&gt;H26),IF(LEN(J26)&lt;5,"Please explain change in M/ment type; Ensure method is fully explained.",IF(AND(SUMPRODUCT(--(D26:E26&lt;&gt;""))&gt;0,D26&lt;&gt;H26),"Please explain change in M/ment type",IF(LEN(J26)&lt;5,"Ensure method is fully explained.","OK"))),IF(AND(ROUND(K26,6)&gt;0,LEN(J26)&lt;5),"Ensure method is fully explained.","OK"))))))))))</f>
        <v/>
      </c>
      <c r="N26" s="185" t="str" cm="1">
        <f t="array" ref="N26">IF(AND(SUMPRODUCT(--(D26:F26&lt;&gt;""))=0,ISBLANK(K26)),"",
IF(S26=FALSE,"Incorrect ART, BRT or NE. Please select correct threshold code",
IF(ISBLANK(F26),"No value for previous year",
IF(AND(F26=0,ROUND(K26,6)&gt;0,G26="NE"),"Please explain change from NE",
IF(AND(K26=0,L26="NE", OR(G26="ART",G26="BRT")),"Please explain change to NE",
IF(AND(SUMPRODUCT(--(D26:E26&lt;&gt;""))=0,F26=0,ROUND(K26,6)=0),"Previously not reported, please enter a value or 0 to confirm",IF(AND(G26="BRT",L26="BRT"),"OK",IF(AND(F26=0,OR(ROUND(K26,6)=0,K26&lt;C26),OR(G26="NA",G26="NE")),"OK",
IF(AND(SUMPRODUCT(--(D26:E26&lt;&gt;""))&gt;0,F26=0,ISBLANK(K26)),"Previously reported as BRT, please enter a value or provide explanation",
IF(AND(ROUND(F26,6)=ROUND(K26,6),ROUND(K26,6)&gt;0,NOT(ISBLANK(F26))),"Current = previous. Please re-enter value or provide explanation",
IF(AND(F26=0,ROUND(K26,6)=0,G26="ART",L26="NE"),"ART to NE – please explain",IF(AND(ROUND(K26,6)=0,G26="BRT"),"BRT to NE - please explain",
IF(AND(L26="NE",F26&gt;0,ABS(((K26-F26)/F26*100))&gt;=P26),CONCATENATE(FIXED(((K26-F26)/F26)*100,2),"% - please explain"),IF(AND(L26="ART",G26="ART",F26&gt;0,ABS(((K26-F26)/F26*100))&gt;=P26),CONCATENATE(FIXED(((K26-F26)/F26)*100,2),"% - please explain"),
IF(AND(ROUND(K26,6)=0,G26="BRT",F26&lt;&gt;0),CONCATENATE(FIXED(((K26-F26)/F26)*100,2),"% - BRT to NE - please explain"),
IF(AND(F26=0,ROUND(K26,6)&gt;0,G26="BRT",L26="BRT"),"OK",
IF(AND(F26=0,ROUND(K26,6)&gt;0,G26="BRT",L26="ART"),"BRT to ART – please explain",
IF(AND(F26=0,ROUND(K26,6)&gt;0),"please explain increase",
IF(AND(L26="ART",F26&lt;C26,F26&lt;&gt;0),CONCATENATE(FIXED(((K26-F26)/F26)*100,2),"% - BRT to ART – please explain"),
IF(AND(L26="ART",F26&lt;C26,F26=0),"No value for previous year",
IF(AND(L26="BRT",F26&gt;=C26,F26&lt;&gt;0),CONCATENATE(FIXED(((K26-F26)/F26)*100,2),"% - ART to BRT – please explain"),
IF(AND(L26="BRT",F26&gt;=C26,F26=0),"No value for previous year",
IF(AND(L26="BRT",F26&gt;0,ABS(((K26-F26)/F26*100))&lt;50),CONCATENATE(FIXED(((K26-F26)/F26)*100,2),"% - OK"),
IF(AND(L26="BRT",F26&gt;0,ABS(((K26-F26)/F26*100))&gt;=P26),CONCATENATE(FIXED(((K26-F26)/F26)*100,2),"% - please explain"),
IF(F26&lt;&gt;0,CONCATENATE(FIXED(((K26-F26)/F26)*100,2),"% - OK"),"No value for previous year")))))))))))))))))))))))))</f>
        <v/>
      </c>
      <c r="O26" s="75"/>
      <c r="P26" s="43" t="str" cm="1">
        <f t="array" ref="P26">IF(SUMPRODUCT(--(C26:E26&lt;&gt;""))=0,"",IF(ISERROR(VLOOKUP(A26,Codes!D$2:D$8,1,FALSE)),25,10))</f>
        <v/>
      </c>
      <c r="Q26" s="43" t="b" cm="1">
        <f t="array" ref="Q26">IF(AND(ISBLANK(K26), L26="BRT", LEN(O26)&gt;10), TRUE,
IF(SUMPRODUCT(--(D26:K26&lt;&gt;""))=0, TRUE,
IF(ISBLANK(L26), TRUE,
IF(S26=FALSE, FALSE,
IF(L26="INVALID", FALSE,
IF(AND(ISNUMBER(FIND("M/ment", M26)), LEN(O26)&gt;10), TRUE,
IF(AND(M26&lt;&gt;"OK", LEN(J26)&lt;10), FALSE,
IF(ISERR(FIND("OK", N26)),
IF(AND(FIND("please", LOWER(N26))&gt;0, LEN(O26)&lt;10), FALSE, TRUE),
TRUE))))))))</f>
        <v>1</v>
      </c>
      <c r="R26" t="str">
        <f t="shared" si="0"/>
        <v>BRT</v>
      </c>
      <c r="S26" t="b">
        <f t="shared" si="1"/>
        <v>0</v>
      </c>
    </row>
    <row r="27" spans="1:19" ht="25" customHeight="1">
      <c r="A27" s="164"/>
      <c r="B27" s="165"/>
      <c r="C27" s="167"/>
      <c r="D27" s="166"/>
      <c r="E27" s="166"/>
      <c r="F27" s="168"/>
      <c r="G27" s="166"/>
      <c r="H27" s="162"/>
      <c r="I27" s="75"/>
      <c r="J27" s="162"/>
      <c r="K27" s="163"/>
      <c r="L27" s="224"/>
      <c r="M27" s="184" t="str" cm="1">
        <f t="array" ref="M27">IF(AND(SUMPRODUCT(--(D27:E27&lt;&gt;""))=0,ISBLANK(K27)),"",IF(AND(K27&lt;&gt;"",NOT(ISNUMBER(K27))),"Please enter a numeric value for Total Emission",IF(AND(ISBLANK(K27),L27="BRT"),"Please enter a numeric value for Total Emission or a qualification for not providing BRT Total Emission",IF(ISBLANK(K27),"Please enter a numeric value for Total Emission",IF(ISBLANK(L27),"Please select ART, BRT or NE",IF(AND(ISBLANK(I27),ROUND(K27,6)&gt;0),"Enter method",IF(AND(ISBLANK(J27),L27&lt;&gt;""),"Ensure method is fully explained",IF(AND(SUMPRODUCT(--(D27:E27&lt;&gt;""))&gt;0,D27&lt;&gt;H27,K27=0),"Please explain change in M/ment type",IF(AND(SUMPRODUCT(--(D27:E27&lt;&gt;""))&gt;0,D27&lt;&gt;H27),IF(LEN(J27)&lt;5,"Please explain change in M/ment type; Ensure method is fully explained.",IF(AND(SUMPRODUCT(--(D27:E27&lt;&gt;""))&gt;0,D27&lt;&gt;H27),"Please explain change in M/ment type",IF(LEN(J27)&lt;5,"Ensure method is fully explained.","OK"))),IF(AND(ROUND(K27,6)&gt;0,LEN(J27)&lt;5),"Ensure method is fully explained.","OK"))))))))))</f>
        <v/>
      </c>
      <c r="N27" s="185" t="str" cm="1">
        <f t="array" ref="N27">IF(AND(SUMPRODUCT(--(D27:F27&lt;&gt;""))=0,ISBLANK(K27)),"",
IF(S27=FALSE,"Incorrect ART, BRT or NE. Please select correct threshold code",
IF(ISBLANK(F27),"No value for previous year",
IF(AND(F27=0,ROUND(K27,6)&gt;0,G27="NE"),"Please explain change from NE",
IF(AND(K27=0,L27="NE", OR(G27="ART",G27="BRT")),"Please explain change to NE",
IF(AND(SUMPRODUCT(--(D27:E27&lt;&gt;""))=0,F27=0,ROUND(K27,6)=0),"Previously not reported, please enter a value or 0 to confirm",IF(AND(G27="BRT",L27="BRT"),"OK",IF(AND(F27=0,OR(ROUND(K27,6)=0,K27&lt;C27),OR(G27="NA",G27="NE")),"OK",
IF(AND(SUMPRODUCT(--(D27:E27&lt;&gt;""))&gt;0,F27=0,ISBLANK(K27)),"Previously reported as BRT, please enter a value or provide explanation",
IF(AND(ROUND(F27,6)=ROUND(K27,6),ROUND(K27,6)&gt;0,NOT(ISBLANK(F27))),"Current = previous. Please re-enter value or provide explanation",
IF(AND(F27=0,ROUND(K27,6)=0,G27="ART",L27="NE"),"ART to NE – please explain",IF(AND(ROUND(K27,6)=0,G27="BRT"),"BRT to NE - please explain",
IF(AND(L27="NE",F27&gt;0,ABS(((K27-F27)/F27*100))&gt;=P27),CONCATENATE(FIXED(((K27-F27)/F27)*100,2),"% - please explain"),IF(AND(L27="ART",G27="ART",F27&gt;0,ABS(((K27-F27)/F27*100))&gt;=P27),CONCATENATE(FIXED(((K27-F27)/F27)*100,2),"% - please explain"),
IF(AND(ROUND(K27,6)=0,G27="BRT",F27&lt;&gt;0),CONCATENATE(FIXED(((K27-F27)/F27)*100,2),"% - BRT to NE - please explain"),
IF(AND(F27=0,ROUND(K27,6)&gt;0,G27="BRT",L27="BRT"),"OK",
IF(AND(F27=0,ROUND(K27,6)&gt;0,G27="BRT",L27="ART"),"BRT to ART – please explain",
IF(AND(F27=0,ROUND(K27,6)&gt;0),"please explain increase",
IF(AND(L27="ART",F27&lt;C27,F27&lt;&gt;0),CONCATENATE(FIXED(((K27-F27)/F27)*100,2),"% - BRT to ART – please explain"),
IF(AND(L27="ART",F27&lt;C27,F27=0),"No value for previous year",
IF(AND(L27="BRT",F27&gt;=C27,F27&lt;&gt;0),CONCATENATE(FIXED(((K27-F27)/F27)*100,2),"% - ART to BRT – please explain"),
IF(AND(L27="BRT",F27&gt;=C27,F27=0),"No value for previous year",
IF(AND(L27="BRT",F27&gt;0,ABS(((K27-F27)/F27*100))&lt;50),CONCATENATE(FIXED(((K27-F27)/F27)*100,2),"% - OK"),
IF(AND(L27="BRT",F27&gt;0,ABS(((K27-F27)/F27*100))&gt;=P27),CONCATENATE(FIXED(((K27-F27)/F27)*100,2),"% - please explain"),
IF(F27&lt;&gt;0,CONCATENATE(FIXED(((K27-F27)/F27)*100,2),"% - OK"),"No value for previous year")))))))))))))))))))))))))</f>
        <v/>
      </c>
      <c r="O27" s="75"/>
      <c r="P27" s="43" t="str" cm="1">
        <f t="array" ref="P27">IF(SUMPRODUCT(--(C27:E27&lt;&gt;""))=0,"",IF(ISERROR(VLOOKUP(A27,Codes!D$2:D$8,1,FALSE)),25,10))</f>
        <v/>
      </c>
      <c r="Q27" s="43" t="b" cm="1">
        <f t="array" ref="Q27">IF(AND(ISBLANK(K27), L27="BRT", LEN(O27)&gt;10), TRUE,
IF(SUMPRODUCT(--(D27:K27&lt;&gt;""))=0, TRUE,
IF(ISBLANK(L27), TRUE,
IF(S27=FALSE, FALSE,
IF(L27="INVALID", FALSE,
IF(AND(ISNUMBER(FIND("M/ment", M27)), LEN(O27)&gt;10), TRUE,
IF(AND(M27&lt;&gt;"OK", LEN(J27)&lt;10), FALSE,
IF(ISERR(FIND("OK", N27)),
IF(AND(FIND("please", LOWER(N27))&gt;0, LEN(O27)&lt;10), FALSE, TRUE),
TRUE))))))))</f>
        <v>1</v>
      </c>
      <c r="R27" t="str">
        <f t="shared" si="0"/>
        <v>BRT</v>
      </c>
      <c r="S27" t="b">
        <f t="shared" si="1"/>
        <v>0</v>
      </c>
    </row>
    <row r="28" spans="1:19" ht="25" customHeight="1">
      <c r="A28" s="164"/>
      <c r="B28" s="165"/>
      <c r="C28" s="167"/>
      <c r="D28" s="166"/>
      <c r="E28" s="166"/>
      <c r="F28" s="168"/>
      <c r="G28" s="166"/>
      <c r="H28" s="162"/>
      <c r="I28" s="75"/>
      <c r="J28" s="162"/>
      <c r="K28" s="163"/>
      <c r="L28" s="224"/>
      <c r="M28" s="184" t="str" cm="1">
        <f t="array" ref="M28">IF(AND(SUMPRODUCT(--(D28:E28&lt;&gt;""))=0,ISBLANK(K28)),"",IF(AND(K28&lt;&gt;"",NOT(ISNUMBER(K28))),"Please enter a numeric value for Total Emission",IF(AND(ISBLANK(K28),L28="BRT"),"Please enter a numeric value for Total Emission or a qualification for not providing BRT Total Emission",IF(ISBLANK(K28),"Please enter a numeric value for Total Emission",IF(ISBLANK(L28),"Please select ART, BRT or NE",IF(AND(ISBLANK(I28),ROUND(K28,6)&gt;0),"Enter method",IF(AND(ISBLANK(J28),L28&lt;&gt;""),"Ensure method is fully explained",IF(AND(SUMPRODUCT(--(D28:E28&lt;&gt;""))&gt;0,D28&lt;&gt;H28,K28=0),"Please explain change in M/ment type",IF(AND(SUMPRODUCT(--(D28:E28&lt;&gt;""))&gt;0,D28&lt;&gt;H28),IF(LEN(J28)&lt;5,"Please explain change in M/ment type; Ensure method is fully explained.",IF(AND(SUMPRODUCT(--(D28:E28&lt;&gt;""))&gt;0,D28&lt;&gt;H28),"Please explain change in M/ment type",IF(LEN(J28)&lt;5,"Ensure method is fully explained.","OK"))),IF(AND(ROUND(K28,6)&gt;0,LEN(J28)&lt;5),"Ensure method is fully explained.","OK"))))))))))</f>
        <v/>
      </c>
      <c r="N28" s="185" t="str" cm="1">
        <f t="array" ref="N28">IF(AND(SUMPRODUCT(--(D28:F28&lt;&gt;""))=0,ISBLANK(K28)),"",
IF(S28=FALSE,"Incorrect ART, BRT or NE. Please select correct threshold code",
IF(ISBLANK(F28),"No value for previous year",
IF(AND(F28=0,ROUND(K28,6)&gt;0,G28="NE"),"Please explain change from NE",
IF(AND(K28=0,L28="NE", OR(G28="ART",G28="BRT")),"Please explain change to NE",
IF(AND(SUMPRODUCT(--(D28:E28&lt;&gt;""))=0,F28=0,ROUND(K28,6)=0),"Previously not reported, please enter a value or 0 to confirm",IF(AND(G28="BRT",L28="BRT"),"OK",IF(AND(F28=0,OR(ROUND(K28,6)=0,K28&lt;C28),OR(G28="NA",G28="NE")),"OK",
IF(AND(SUMPRODUCT(--(D28:E28&lt;&gt;""))&gt;0,F28=0,ISBLANK(K28)),"Previously reported as BRT, please enter a value or provide explanation",
IF(AND(ROUND(F28,6)=ROUND(K28,6),ROUND(K28,6)&gt;0,NOT(ISBLANK(F28))),"Current = previous. Please re-enter value or provide explanation",
IF(AND(F28=0,ROUND(K28,6)=0,G28="ART",L28="NE"),"ART to NE – please explain",IF(AND(ROUND(K28,6)=0,G28="BRT"),"BRT to NE - please explain",
IF(AND(L28="NE",F28&gt;0,ABS(((K28-F28)/F28*100))&gt;=P28),CONCATENATE(FIXED(((K28-F28)/F28)*100,2),"% - please explain"),IF(AND(L28="ART",G28="ART",F28&gt;0,ABS(((K28-F28)/F28*100))&gt;=P28),CONCATENATE(FIXED(((K28-F28)/F28)*100,2),"% - please explain"),
IF(AND(ROUND(K28,6)=0,G28="BRT",F28&lt;&gt;0),CONCATENATE(FIXED(((K28-F28)/F28)*100,2),"% - BRT to NE - please explain"),
IF(AND(F28=0,ROUND(K28,6)&gt;0,G28="BRT",L28="BRT"),"OK",
IF(AND(F28=0,ROUND(K28,6)&gt;0,G28="BRT",L28="ART"),"BRT to ART – please explain",
IF(AND(F28=0,ROUND(K28,6)&gt;0),"please explain increase",
IF(AND(L28="ART",F28&lt;C28,F28&lt;&gt;0),CONCATENATE(FIXED(((K28-F28)/F28)*100,2),"% - BRT to ART – please explain"),
IF(AND(L28="ART",F28&lt;C28,F28=0),"No value for previous year",
IF(AND(L28="BRT",F28&gt;=C28,F28&lt;&gt;0),CONCATENATE(FIXED(((K28-F28)/F28)*100,2),"% - ART to BRT – please explain"),
IF(AND(L28="BRT",F28&gt;=C28,F28=0),"No value for previous year",
IF(AND(L28="BRT",F28&gt;0,ABS(((K28-F28)/F28*100))&lt;50),CONCATENATE(FIXED(((K28-F28)/F28)*100,2),"% - OK"),
IF(AND(L28="BRT",F28&gt;0,ABS(((K28-F28)/F28*100))&gt;=P28),CONCATENATE(FIXED(((K28-F28)/F28)*100,2),"% - please explain"),
IF(F28&lt;&gt;0,CONCATENATE(FIXED(((K28-F28)/F28)*100,2),"% - OK"),"No value for previous year")))))))))))))))))))))))))</f>
        <v/>
      </c>
      <c r="O28" s="75"/>
      <c r="P28" s="43" t="str" cm="1">
        <f t="array" ref="P28">IF(SUMPRODUCT(--(D28:E28&lt;&gt;""))=0,"",IF(ISERROR(VLOOKUP(#REF!,Codes!D$2:D$8,1,FALSE)),25,10))</f>
        <v/>
      </c>
      <c r="Q28" s="43" t="b" cm="1">
        <f t="array" ref="Q28">IF(AND(ISBLANK(K28), L28="BRT", LEN(O28)&gt;10), TRUE,
IF(SUMPRODUCT(--(D28:K28&lt;&gt;""))=0, TRUE,
IF(ISBLANK(L28), TRUE,
IF(S28=FALSE, FALSE,
IF(L28="INVALID", FALSE,
IF(AND(ISNUMBER(FIND("M/ment", M28)), LEN(O28)&gt;10), TRUE,
IF(AND(M28&lt;&gt;"OK", LEN(J28)&lt;10), FALSE,
IF(ISERR(FIND("OK", N28)),
IF(AND(FIND("please", LOWER(N28))&gt;0, LEN(O28)&lt;10), FALSE, TRUE),
TRUE))))))))</f>
        <v>1</v>
      </c>
      <c r="R28" t="str">
        <f t="shared" si="0"/>
        <v>BRT</v>
      </c>
      <c r="S28" t="b">
        <f t="shared" si="1"/>
        <v>0</v>
      </c>
    </row>
    <row r="29" spans="1:19" ht="25" customHeight="1">
      <c r="A29" s="164"/>
      <c r="B29" s="165"/>
      <c r="C29" s="165"/>
      <c r="D29" s="166"/>
      <c r="E29" s="166"/>
      <c r="F29" s="166"/>
      <c r="G29" s="166"/>
      <c r="H29" s="162"/>
      <c r="I29" s="75"/>
      <c r="J29" s="162"/>
      <c r="K29" s="163"/>
      <c r="L29" s="224"/>
      <c r="M29" s="184" t="str" cm="1">
        <f t="array" ref="M29">IF(AND(SUMPRODUCT(--(D29:E29&lt;&gt;""))=0,ISBLANK(K29)),"",IF(AND(K29&lt;&gt;"",NOT(ISNUMBER(K29))),"Please enter a numeric value for Total Emission",IF(AND(ISBLANK(K29),L29="BRT"),"Please enter a numeric value for Total Emission or a qualification for not providing BRT Total Emission",IF(ISBLANK(K29),"Please enter a numeric value for Total Emission",IF(ISBLANK(L29),"Please select ART, BRT or NE",IF(AND(ISBLANK(I29),ROUND(K29,6)&gt;0),"Enter method",IF(AND(ISBLANK(J29),L29&lt;&gt;""),"Ensure method is fully explained",IF(AND(SUMPRODUCT(--(D29:E29&lt;&gt;""))&gt;0,D29&lt;&gt;H29,K29=0),"Please explain change in M/ment type",IF(AND(SUMPRODUCT(--(D29:E29&lt;&gt;""))&gt;0,D29&lt;&gt;H29),IF(LEN(J29)&lt;5,"Please explain change in M/ment type; Ensure method is fully explained.",IF(AND(SUMPRODUCT(--(D29:E29&lt;&gt;""))&gt;0,D29&lt;&gt;H29),"Please explain change in M/ment type",IF(LEN(J29)&lt;5,"Ensure method is fully explained.","OK"))),IF(AND(ROUND(K29,6)&gt;0,LEN(J29)&lt;5),"Ensure method is fully explained.","OK"))))))))))</f>
        <v/>
      </c>
      <c r="N29" s="185" t="str" cm="1">
        <f t="array" ref="N29">IF(AND(SUMPRODUCT(--(D29:F29&lt;&gt;""))=0,ISBLANK(K29)),"",
IF(S29=FALSE,"Incorrect ART, BRT or NE. Please select correct threshold code",
IF(ISBLANK(F29),"No value for previous year",
IF(AND(F29=0,ROUND(K29,6)&gt;0,G29="NE"),"Please explain change from NE",
IF(AND(K29=0,L29="NE", OR(G29="ART",G29="BRT")),"Please explain change to NE",
IF(AND(SUMPRODUCT(--(D29:E29&lt;&gt;""))=0,F29=0,ROUND(K29,6)=0),"Previously not reported, please enter a value or 0 to confirm",IF(AND(G29="BRT",L29="BRT"),"OK",IF(AND(F29=0,OR(ROUND(K29,6)=0,K29&lt;C29),OR(G29="NA",G29="NE")),"OK",
IF(AND(SUMPRODUCT(--(D29:E29&lt;&gt;""))&gt;0,F29=0,ISBLANK(K29)),"Previously reported as BRT, please enter a value or provide explanation",
IF(AND(ROUND(F29,6)=ROUND(K29,6),ROUND(K29,6)&gt;0,NOT(ISBLANK(F29))),"Current = previous. Please re-enter value or provide explanation",
IF(AND(F29=0,ROUND(K29,6)=0,G29="ART",L29="NE"),"ART to NE – please explain",IF(AND(ROUND(K29,6)=0,G29="BRT"),"BRT to NE - please explain",
IF(AND(L29="NE",F29&gt;0,ABS(((K29-F29)/F29*100))&gt;=P29),CONCATENATE(FIXED(((K29-F29)/F29)*100,2),"% - please explain"),IF(AND(L29="ART",G29="ART",F29&gt;0,ABS(((K29-F29)/F29*100))&gt;=P29),CONCATENATE(FIXED(((K29-F29)/F29)*100,2),"% - please explain"),
IF(AND(ROUND(K29,6)=0,G29="BRT",F29&lt;&gt;0),CONCATENATE(FIXED(((K29-F29)/F29)*100,2),"% - BRT to NE - please explain"),
IF(AND(F29=0,ROUND(K29,6)&gt;0,G29="BRT",L29="BRT"),"OK",
IF(AND(F29=0,ROUND(K29,6)&gt;0,G29="BRT",L29="ART"),"BRT to ART – please explain",
IF(AND(F29=0,ROUND(K29,6)&gt;0),"please explain increase",
IF(AND(L29="ART",F29&lt;C29,F29&lt;&gt;0),CONCATENATE(FIXED(((K29-F29)/F29)*100,2),"% - BRT to ART – please explain"),
IF(AND(L29="ART",F29&lt;C29,F29=0),"No value for previous year",
IF(AND(L29="BRT",F29&gt;=C29,F29&lt;&gt;0),CONCATENATE(FIXED(((K29-F29)/F29)*100,2),"% - ART to BRT – please explain"),
IF(AND(L29="BRT",F29&gt;=C29,F29=0),"No value for previous year",
IF(AND(L29="BRT",F29&gt;0,ABS(((K29-F29)/F29*100))&lt;50),CONCATENATE(FIXED(((K29-F29)/F29)*100,2),"% - OK"),
IF(AND(L29="BRT",F29&gt;0,ABS(((K29-F29)/F29*100))&gt;=P29),CONCATENATE(FIXED(((K29-F29)/F29)*100,2),"% - please explain"),
IF(F29&lt;&gt;0,CONCATENATE(FIXED(((K29-F29)/F29)*100,2),"% - OK"),"No value for previous year")))))))))))))))))))))))))</f>
        <v/>
      </c>
      <c r="O29" s="75"/>
      <c r="P29" s="43" t="str" cm="1">
        <f t="array" ref="P29">IF(SUMPRODUCT(--(D29:E29&lt;&gt;""))=0,"",IF(ISERROR(VLOOKUP(#REF!,Codes!D$2:D$8,1,FALSE)),25,10))</f>
        <v/>
      </c>
      <c r="Q29" s="43" t="b" cm="1">
        <f t="array" ref="Q29">IF(AND(ISBLANK(K29), L29="BRT", LEN(O29)&gt;10), TRUE,
IF(SUMPRODUCT(--(D29:K29&lt;&gt;""))=0, TRUE,
IF(ISBLANK(L29), TRUE,
IF(S29=FALSE, FALSE,
IF(L29="INVALID", FALSE,
IF(AND(ISNUMBER(FIND("M/ment", M29)), LEN(O29)&gt;10), TRUE,
IF(AND(M29&lt;&gt;"OK", LEN(J29)&lt;10), FALSE,
IF(ISERR(FIND("OK", N29)),
IF(AND(FIND("please", LOWER(N29))&gt;0, LEN(O29)&lt;10), FALSE, TRUE),
TRUE))))))))</f>
        <v>1</v>
      </c>
      <c r="R29" t="str">
        <f t="shared" si="0"/>
        <v>BRT</v>
      </c>
      <c r="S29" t="b">
        <f t="shared" si="1"/>
        <v>0</v>
      </c>
    </row>
    <row r="30" spans="1:19" ht="25" customHeight="1">
      <c r="A30" s="164"/>
      <c r="B30" s="165"/>
      <c r="C30" s="165"/>
      <c r="D30" s="166"/>
      <c r="E30" s="166"/>
      <c r="F30" s="166"/>
      <c r="G30" s="166"/>
      <c r="H30" s="162"/>
      <c r="I30" s="75"/>
      <c r="J30" s="162"/>
      <c r="K30" s="163"/>
      <c r="L30" s="224"/>
      <c r="M30" s="184" t="str" cm="1">
        <f t="array" ref="M30">IF(AND(SUMPRODUCT(--(D30:E30&lt;&gt;""))=0,ISBLANK(K30)),"",IF(AND(K30&lt;&gt;"",NOT(ISNUMBER(K30))),"Please enter a numeric value for Total Emission",IF(AND(ISBLANK(K30),L30="BRT"),"Please enter a numeric value for Total Emission or a qualification for not providing BRT Total Emission",IF(ISBLANK(K30),"Please enter a numeric value for Total Emission",IF(ISBLANK(L30),"Please select ART, BRT or NE",IF(AND(ISBLANK(I30),ROUND(K30,6)&gt;0),"Enter method",IF(AND(ISBLANK(J30),L30&lt;&gt;""),"Ensure method is fully explained",IF(AND(SUMPRODUCT(--(D30:E30&lt;&gt;""))&gt;0,D30&lt;&gt;H30,K30=0),"Please explain change in M/ment type",IF(AND(SUMPRODUCT(--(D30:E30&lt;&gt;""))&gt;0,D30&lt;&gt;H30),IF(LEN(J30)&lt;5,"Please explain change in M/ment type; Ensure method is fully explained.",IF(AND(SUMPRODUCT(--(D30:E30&lt;&gt;""))&gt;0,D30&lt;&gt;H30),"Please explain change in M/ment type",IF(LEN(J30)&lt;5,"Ensure method is fully explained.","OK"))),IF(AND(ROUND(K30,6)&gt;0,LEN(J30)&lt;5),"Ensure method is fully explained.","OK"))))))))))</f>
        <v/>
      </c>
      <c r="N30" s="185" t="str" cm="1">
        <f t="array" ref="N30">IF(AND(SUMPRODUCT(--(D30:F30&lt;&gt;""))=0,ISBLANK(K30)),"",
IF(S30=FALSE,"Incorrect ART, BRT or NE. Please select correct threshold code",
IF(ISBLANK(F30),"No value for previous year",
IF(AND(F30=0,ROUND(K30,6)&gt;0,G30="NE"),"Please explain change from NE",
IF(AND(K30=0,L30="NE", OR(G30="ART",G30="BRT")),"Please explain change to NE",
IF(AND(SUMPRODUCT(--(D30:E30&lt;&gt;""))=0,F30=0,ROUND(K30,6)=0),"Previously not reported, please enter a value or 0 to confirm",IF(AND(G30="BRT",L30="BRT"),"OK",IF(AND(F30=0,OR(ROUND(K30,6)=0,K30&lt;C30),OR(G30="NA",G30="NE")),"OK",
IF(AND(SUMPRODUCT(--(D30:E30&lt;&gt;""))&gt;0,F30=0,ISBLANK(K30)),"Previously reported as BRT, please enter a value or provide explanation",
IF(AND(ROUND(F30,6)=ROUND(K30,6),ROUND(K30,6)&gt;0,NOT(ISBLANK(F30))),"Current = previous. Please re-enter value or provide explanation",
IF(AND(F30=0,ROUND(K30,6)=0,G30="ART",L30="NE"),"ART to NE – please explain",IF(AND(ROUND(K30,6)=0,G30="BRT"),"BRT to NE - please explain",
IF(AND(L30="NE",F30&gt;0,ABS(((K30-F30)/F30*100))&gt;=P30),CONCATENATE(FIXED(((K30-F30)/F30)*100,2),"% - please explain"),IF(AND(L30="ART",G30="ART",F30&gt;0,ABS(((K30-F30)/F30*100))&gt;=P30),CONCATENATE(FIXED(((K30-F30)/F30)*100,2),"% - please explain"),
IF(AND(ROUND(K30,6)=0,G30="BRT",F30&lt;&gt;0),CONCATENATE(FIXED(((K30-F30)/F30)*100,2),"% - BRT to NE - please explain"),
IF(AND(F30=0,ROUND(K30,6)&gt;0,G30="BRT",L30="BRT"),"OK",
IF(AND(F30=0,ROUND(K30,6)&gt;0,G30="BRT",L30="ART"),"BRT to ART – please explain",
IF(AND(F30=0,ROUND(K30,6)&gt;0),"please explain increase",
IF(AND(L30="ART",F30&lt;C30,F30&lt;&gt;0),CONCATENATE(FIXED(((K30-F30)/F30)*100,2),"% - BRT to ART – please explain"),
IF(AND(L30="ART",F30&lt;C30,F30=0),"No value for previous year",
IF(AND(L30="BRT",F30&gt;=C30,F30&lt;&gt;0),CONCATENATE(FIXED(((K30-F30)/F30)*100,2),"% - ART to BRT – please explain"),
IF(AND(L30="BRT",F30&gt;=C30,F30=0),"No value for previous year",
IF(AND(L30="BRT",F30&gt;0,ABS(((K30-F30)/F30*100))&lt;50),CONCATENATE(FIXED(((K30-F30)/F30)*100,2),"% - OK"),
IF(AND(L30="BRT",F30&gt;0,ABS(((K30-F30)/F30*100))&gt;=P30),CONCATENATE(FIXED(((K30-F30)/F30)*100,2),"% - please explain"),
IF(F30&lt;&gt;0,CONCATENATE(FIXED(((K30-F30)/F30)*100,2),"% - OK"),"No value for previous year")))))))))))))))))))))))))</f>
        <v/>
      </c>
      <c r="O30" s="75"/>
      <c r="P30" s="43" t="str" cm="1">
        <f t="array" ref="P30">IF(SUMPRODUCT(--(D30:E30&lt;&gt;""))=0,"",IF(ISERROR(VLOOKUP(#REF!,Codes!D$2:D$8,1,FALSE)),25,10))</f>
        <v/>
      </c>
      <c r="Q30" s="43" t="b" cm="1">
        <f t="array" ref="Q30">IF(AND(ISBLANK(K30), L30="BRT", LEN(O30)&gt;10), TRUE,
IF(SUMPRODUCT(--(D30:K30&lt;&gt;""))=0, TRUE,
IF(ISBLANK(L30), TRUE,
IF(S30=FALSE, FALSE,
IF(L30="INVALID", FALSE,
IF(AND(ISNUMBER(FIND("M/ment", M30)), LEN(O30)&gt;10), TRUE,
IF(AND(M30&lt;&gt;"OK", LEN(J30)&lt;10), FALSE,
IF(ISERR(FIND("OK", N30)),
IF(AND(FIND("please", LOWER(N30))&gt;0, LEN(O30)&lt;10), FALSE, TRUE),
TRUE))))))))</f>
        <v>1</v>
      </c>
      <c r="R30" t="str">
        <f t="shared" si="0"/>
        <v>BRT</v>
      </c>
      <c r="S30" t="b">
        <f t="shared" si="1"/>
        <v>0</v>
      </c>
    </row>
    <row r="31" spans="1:19" ht="25" customHeight="1">
      <c r="A31" s="164"/>
      <c r="B31" s="165"/>
      <c r="C31" s="165"/>
      <c r="D31" s="166"/>
      <c r="E31" s="166"/>
      <c r="F31" s="166"/>
      <c r="G31" s="166"/>
      <c r="H31" s="75"/>
      <c r="I31" s="75"/>
      <c r="J31" s="162"/>
      <c r="K31" s="163"/>
      <c r="L31" s="224"/>
      <c r="M31" s="184" t="str" cm="1">
        <f t="array" ref="M31">IF(AND(SUMPRODUCT(--(D31:E31&lt;&gt;""))=0,ISBLANK(K31)),"",IF(AND(K31&lt;&gt;"",NOT(ISNUMBER(K31))),"Please enter a numeric value for Total Emission",IF(AND(ISBLANK(K31),L31="BRT"),"Please enter a numeric value for Total Emission or a qualification for not providing BRT Total Emission",IF(ISBLANK(K31),"Please enter a numeric value for Total Emission",IF(ISBLANK(L31),"Please select ART, BRT or NE",IF(AND(ISBLANK(I31),ROUND(K31,6)&gt;0),"Enter method",IF(AND(ISBLANK(J31),L31&lt;&gt;""),"Ensure method is fully explained",IF(AND(SUMPRODUCT(--(D31:E31&lt;&gt;""))&gt;0,D31&lt;&gt;H31,K31=0),"Please explain change in M/ment type",IF(AND(SUMPRODUCT(--(D31:E31&lt;&gt;""))&gt;0,D31&lt;&gt;H31),IF(LEN(J31)&lt;5,"Please explain change in M/ment type; Ensure method is fully explained.",IF(AND(SUMPRODUCT(--(D31:E31&lt;&gt;""))&gt;0,D31&lt;&gt;H31),"Please explain change in M/ment type",IF(LEN(J31)&lt;5,"Ensure method is fully explained.","OK"))),IF(AND(ROUND(K31,6)&gt;0,LEN(J31)&lt;5),"Ensure method is fully explained.","OK"))))))))))</f>
        <v/>
      </c>
      <c r="N31" s="185" t="str" cm="1">
        <f t="array" ref="N31">IF(AND(SUMPRODUCT(--(D31:F31&lt;&gt;""))=0,ISBLANK(K31)),"",
IF(S31=FALSE,"Incorrect ART, BRT or NE. Please select correct threshold code",
IF(ISBLANK(F31),"No value for previous year",
IF(AND(F31=0,ROUND(K31,6)&gt;0,G31="NE"),"Please explain change from NE",
IF(AND(K31=0,L31="NE", OR(G31="ART",G31="BRT")),"Please explain change to NE",
IF(AND(SUMPRODUCT(--(D31:E31&lt;&gt;""))=0,F31=0,ROUND(K31,6)=0),"Previously not reported, please enter a value or 0 to confirm",IF(AND(G31="BRT",L31="BRT"),"OK",IF(AND(F31=0,OR(ROUND(K31,6)=0,K31&lt;C31),OR(G31="NA",G31="NE")),"OK",
IF(AND(SUMPRODUCT(--(D31:E31&lt;&gt;""))&gt;0,F31=0,ISBLANK(K31)),"Previously reported as BRT, please enter a value or provide explanation",
IF(AND(ROUND(F31,6)=ROUND(K31,6),ROUND(K31,6)&gt;0,NOT(ISBLANK(F31))),"Current = previous. Please re-enter value or provide explanation",
IF(AND(F31=0,ROUND(K31,6)=0,G31="ART",L31="NE"),"ART to NE – please explain",IF(AND(ROUND(K31,6)=0,G31="BRT"),"BRT to NE - please explain",
IF(AND(L31="NE",F31&gt;0,ABS(((K31-F31)/F31*100))&gt;=P31),CONCATENATE(FIXED(((K31-F31)/F31)*100,2),"% - please explain"),IF(AND(L31="ART",G31="ART",F31&gt;0,ABS(((K31-F31)/F31*100))&gt;=P31),CONCATENATE(FIXED(((K31-F31)/F31)*100,2),"% - please explain"),
IF(AND(ROUND(K31,6)=0,G31="BRT",F31&lt;&gt;0),CONCATENATE(FIXED(((K31-F31)/F31)*100,2),"% - BRT to NE - please explain"),
IF(AND(F31=0,ROUND(K31,6)&gt;0,G31="BRT",L31="BRT"),"OK",
IF(AND(F31=0,ROUND(K31,6)&gt;0,G31="BRT",L31="ART"),"BRT to ART – please explain",
IF(AND(F31=0,ROUND(K31,6)&gt;0),"please explain increase",
IF(AND(L31="ART",F31&lt;C31,F31&lt;&gt;0),CONCATENATE(FIXED(((K31-F31)/F31)*100,2),"% - BRT to ART – please explain"),
IF(AND(L31="ART",F31&lt;C31,F31=0),"No value for previous year",
IF(AND(L31="BRT",F31&gt;=C31,F31&lt;&gt;0),CONCATENATE(FIXED(((K31-F31)/F31)*100,2),"% - ART to BRT – please explain"),
IF(AND(L31="BRT",F31&gt;=C31,F31=0),"No value for previous year",
IF(AND(L31="BRT",F31&gt;0,ABS(((K31-F31)/F31*100))&lt;50),CONCATENATE(FIXED(((K31-F31)/F31)*100,2),"% - OK"),
IF(AND(L31="BRT",F31&gt;0,ABS(((K31-F31)/F31*100))&gt;=P31),CONCATENATE(FIXED(((K31-F31)/F31)*100,2),"% - please explain"),
IF(F31&lt;&gt;0,CONCATENATE(FIXED(((K31-F31)/F31)*100,2),"% - OK"),"No value for previous year")))))))))))))))))))))))))</f>
        <v/>
      </c>
      <c r="O31" s="75"/>
      <c r="P31" s="43" t="str" cm="1">
        <f t="array" ref="P31">IF(SUMPRODUCT(--(D31:E31&lt;&gt;""))=0,"",IF(ISERROR(VLOOKUP(#REF!,Codes!D$2:D$8,1,FALSE)),25,10))</f>
        <v/>
      </c>
      <c r="Q31" s="43" t="b" cm="1">
        <f t="array" ref="Q31">IF(AND(ISBLANK(K31), L31="BRT", LEN(O31)&gt;10), TRUE,
IF(SUMPRODUCT(--(D31:K31&lt;&gt;""))=0, TRUE,
IF(ISBLANK(L31), TRUE,
IF(S31=FALSE, FALSE,
IF(L31="INVALID", FALSE,
IF(AND(ISNUMBER(FIND("M/ment", M31)), LEN(O31)&gt;10), TRUE,
IF(AND(M31&lt;&gt;"OK", LEN(J31)&lt;10), FALSE,
IF(ISERR(FIND("OK", N31)),
IF(AND(FIND("please", LOWER(N31))&gt;0, LEN(O31)&lt;10), FALSE, TRUE),
TRUE))))))))</f>
        <v>1</v>
      </c>
      <c r="R31" t="str">
        <f t="shared" si="0"/>
        <v>BRT</v>
      </c>
      <c r="S31" t="b">
        <f t="shared" si="1"/>
        <v>0</v>
      </c>
    </row>
    <row r="32" spans="1:19" ht="25" customHeight="1">
      <c r="A32" s="164"/>
      <c r="B32" s="165"/>
      <c r="C32" s="167"/>
      <c r="D32" s="166"/>
      <c r="E32" s="166"/>
      <c r="F32" s="168"/>
      <c r="G32" s="166"/>
      <c r="H32" s="162"/>
      <c r="I32" s="75"/>
      <c r="J32" s="162"/>
      <c r="K32" s="163"/>
      <c r="L32" s="224"/>
      <c r="M32" s="184" t="str" cm="1">
        <f t="array" ref="M32">IF(AND(SUMPRODUCT(--(D32:E32&lt;&gt;""))=0,ISBLANK(K32)),"",IF(AND(K32&lt;&gt;"",NOT(ISNUMBER(K32))),"Please enter a numeric value for Total Emission",IF(AND(ISBLANK(K32),L32="BRT"),"Please enter a numeric value for Total Emission or a qualification for not providing BRT Total Emission",IF(ISBLANK(K32),"Please enter a numeric value for Total Emission",IF(ISBLANK(L32),"Please select ART, BRT or NE",IF(AND(ISBLANK(I32),ROUND(K32,6)&gt;0),"Enter method",IF(AND(ISBLANK(J32),L32&lt;&gt;""),"Ensure method is fully explained",IF(AND(SUMPRODUCT(--(D32:E32&lt;&gt;""))&gt;0,D32&lt;&gt;H32,K32=0),"Please explain change in M/ment type",IF(AND(SUMPRODUCT(--(D32:E32&lt;&gt;""))&gt;0,D32&lt;&gt;H32),IF(LEN(J32)&lt;5,"Please explain change in M/ment type; Ensure method is fully explained.",IF(AND(SUMPRODUCT(--(D32:E32&lt;&gt;""))&gt;0,D32&lt;&gt;H32),"Please explain change in M/ment type",IF(LEN(J32)&lt;5,"Ensure method is fully explained.","OK"))),IF(AND(ROUND(K32,6)&gt;0,LEN(J32)&lt;5),"Ensure method is fully explained.","OK"))))))))))</f>
        <v/>
      </c>
      <c r="N32" s="185" t="str" cm="1">
        <f t="array" ref="N32">IF(AND(SUMPRODUCT(--(D32:F32&lt;&gt;""))=0,ISBLANK(K32)),"",
IF(S32=FALSE,"Incorrect ART, BRT or NE. Please select correct threshold code",
IF(ISBLANK(F32),"No value for previous year",
IF(AND(F32=0,ROUND(K32,6)&gt;0,G32="NE"),"Please explain change from NE",
IF(AND(K32=0,L32="NE", OR(G32="ART",G32="BRT")),"Please explain change to NE",
IF(AND(SUMPRODUCT(--(D32:E32&lt;&gt;""))=0,F32=0,ROUND(K32,6)=0),"Previously not reported, please enter a value or 0 to confirm",IF(AND(G32="BRT",L32="BRT"),"OK",IF(AND(F32=0,OR(ROUND(K32,6)=0,K32&lt;C32),OR(G32="NA",G32="NE")),"OK",
IF(AND(SUMPRODUCT(--(D32:E32&lt;&gt;""))&gt;0,F32=0,ISBLANK(K32)),"Previously reported as BRT, please enter a value or provide explanation",
IF(AND(ROUND(F32,6)=ROUND(K32,6),ROUND(K32,6)&gt;0,NOT(ISBLANK(F32))),"Current = previous. Please re-enter value or provide explanation",
IF(AND(F32=0,ROUND(K32,6)=0,G32="ART",L32="NE"),"ART to NE – please explain",IF(AND(ROUND(K32,6)=0,G32="BRT"),"BRT to NE - please explain",
IF(AND(L32="NE",F32&gt;0,ABS(((K32-F32)/F32*100))&gt;=P32),CONCATENATE(FIXED(((K32-F32)/F32)*100,2),"% - please explain"),IF(AND(L32="ART",G32="ART",F32&gt;0,ABS(((K32-F32)/F32*100))&gt;=P32),CONCATENATE(FIXED(((K32-F32)/F32)*100,2),"% - please explain"),
IF(AND(ROUND(K32,6)=0,G32="BRT",F32&lt;&gt;0),CONCATENATE(FIXED(((K32-F32)/F32)*100,2),"% - BRT to NE - please explain"),
IF(AND(F32=0,ROUND(K32,6)&gt;0,G32="BRT",L32="BRT"),"OK",
IF(AND(F32=0,ROUND(K32,6)&gt;0,G32="BRT",L32="ART"),"BRT to ART – please explain",
IF(AND(F32=0,ROUND(K32,6)&gt;0),"please explain increase",
IF(AND(L32="ART",F32&lt;C32,F32&lt;&gt;0),CONCATENATE(FIXED(((K32-F32)/F32)*100,2),"% - BRT to ART – please explain"),
IF(AND(L32="ART",F32&lt;C32,F32=0),"No value for previous year",
IF(AND(L32="BRT",F32&gt;=C32,F32&lt;&gt;0),CONCATENATE(FIXED(((K32-F32)/F32)*100,2),"% - ART to BRT – please explain"),
IF(AND(L32="BRT",F32&gt;=C32,F32=0),"No value for previous year",
IF(AND(L32="BRT",F32&gt;0,ABS(((K32-F32)/F32*100))&lt;50),CONCATENATE(FIXED(((K32-F32)/F32)*100,2),"% - OK"),
IF(AND(L32="BRT",F32&gt;0,ABS(((K32-F32)/F32*100))&gt;=P32),CONCATENATE(FIXED(((K32-F32)/F32)*100,2),"% - please explain"),
IF(F32&lt;&gt;0,CONCATENATE(FIXED(((K32-F32)/F32)*100,2),"% - OK"),"No value for previous year")))))))))))))))))))))))))</f>
        <v/>
      </c>
      <c r="O32" s="75"/>
      <c r="P32" s="43" t="str" cm="1">
        <f t="array" ref="P32">IF(SUMPRODUCT(--(D32:E32&lt;&gt;""))=0,"",IF(ISERROR(VLOOKUP(#REF!,Codes!D$2:D$8,1,FALSE)),25,10))</f>
        <v/>
      </c>
      <c r="Q32" s="43" t="b" cm="1">
        <f t="array" ref="Q32">IF(AND(ISBLANK(K32), L32="BRT", LEN(O32)&gt;10), TRUE,
IF(SUMPRODUCT(--(D32:K32&lt;&gt;""))=0, TRUE,
IF(ISBLANK(L32), TRUE,
IF(S32=FALSE, FALSE,
IF(L32="INVALID", FALSE,
IF(AND(ISNUMBER(FIND("M/ment", M32)), LEN(O32)&gt;10), TRUE,
IF(AND(M32&lt;&gt;"OK", LEN(J32)&lt;10), FALSE,
IF(ISERR(FIND("OK", N32)),
IF(AND(FIND("please", LOWER(N32))&gt;0, LEN(O32)&lt;10), FALSE, TRUE),
TRUE))))))))</f>
        <v>1</v>
      </c>
      <c r="R32" t="str">
        <f t="shared" si="0"/>
        <v>BRT</v>
      </c>
      <c r="S32" t="b">
        <f t="shared" si="1"/>
        <v>0</v>
      </c>
    </row>
    <row r="33" spans="1:19" ht="25" customHeight="1">
      <c r="A33" s="164"/>
      <c r="B33" s="165"/>
      <c r="C33" s="165"/>
      <c r="D33" s="166"/>
      <c r="E33" s="166"/>
      <c r="F33" s="168"/>
      <c r="G33" s="166"/>
      <c r="H33" s="162"/>
      <c r="I33" s="75"/>
      <c r="J33" s="162"/>
      <c r="K33" s="163"/>
      <c r="L33" s="224"/>
      <c r="M33" s="184" t="str" cm="1">
        <f t="array" ref="M33">IF(AND(SUMPRODUCT(--(D33:E33&lt;&gt;""))=0,ISBLANK(K33)),"",IF(AND(K33&lt;&gt;"",NOT(ISNUMBER(K33))),"Please enter a numeric value for Total Emission",IF(AND(ISBLANK(K33),L33="BRT"),"Please enter a numeric value for Total Emission or a qualification for not providing BRT Total Emission",IF(ISBLANK(K33),"Please enter a numeric value for Total Emission",IF(ISBLANK(L33),"Please select ART, BRT or NE",IF(AND(ISBLANK(I33),ROUND(K33,6)&gt;0),"Enter method",IF(AND(ISBLANK(J33),L33&lt;&gt;""),"Ensure method is fully explained",IF(AND(SUMPRODUCT(--(D33:E33&lt;&gt;""))&gt;0,D33&lt;&gt;H33,K33=0),"Please explain change in M/ment type",IF(AND(SUMPRODUCT(--(D33:E33&lt;&gt;""))&gt;0,D33&lt;&gt;H33),IF(LEN(J33)&lt;5,"Please explain change in M/ment type; Ensure method is fully explained.",IF(AND(SUMPRODUCT(--(D33:E33&lt;&gt;""))&gt;0,D33&lt;&gt;H33),"Please explain change in M/ment type",IF(LEN(J33)&lt;5,"Ensure method is fully explained.","OK"))),IF(AND(ROUND(K33,6)&gt;0,LEN(J33)&lt;5),"Ensure method is fully explained.","OK"))))))))))</f>
        <v/>
      </c>
      <c r="N33" s="185" t="str" cm="1">
        <f t="array" ref="N33">IF(AND(SUMPRODUCT(--(D33:F33&lt;&gt;""))=0,ISBLANK(K33)),"",
IF(S33=FALSE,"Incorrect ART, BRT or NE. Please select correct threshold code",
IF(ISBLANK(F33),"No value for previous year",
IF(AND(F33=0,ROUND(K33,6)&gt;0,G33="NE"),"Please explain change from NE",
IF(AND(K33=0,L33="NE", OR(G33="ART",G33="BRT")),"Please explain change to NE",
IF(AND(SUMPRODUCT(--(D33:E33&lt;&gt;""))=0,F33=0,ROUND(K33,6)=0),"Previously not reported, please enter a value or 0 to confirm",IF(AND(G33="BRT",L33="BRT"),"OK",IF(AND(F33=0,OR(ROUND(K33,6)=0,K33&lt;C33),OR(G33="NA",G33="NE")),"OK",
IF(AND(SUMPRODUCT(--(D33:E33&lt;&gt;""))&gt;0,F33=0,ISBLANK(K33)),"Previously reported as BRT, please enter a value or provide explanation",
IF(AND(ROUND(F33,6)=ROUND(K33,6),ROUND(K33,6)&gt;0,NOT(ISBLANK(F33))),"Current = previous. Please re-enter value or provide explanation",
IF(AND(F33=0,ROUND(K33,6)=0,G33="ART",L33="NE"),"ART to NE – please explain",IF(AND(ROUND(K33,6)=0,G33="BRT"),"BRT to NE - please explain",
IF(AND(L33="NE",F33&gt;0,ABS(((K33-F33)/F33*100))&gt;=P33),CONCATENATE(FIXED(((K33-F33)/F33)*100,2),"% - please explain"),IF(AND(L33="ART",G33="ART",F33&gt;0,ABS(((K33-F33)/F33*100))&gt;=P33),CONCATENATE(FIXED(((K33-F33)/F33)*100,2),"% - please explain"),
IF(AND(ROUND(K33,6)=0,G33="BRT",F33&lt;&gt;0),CONCATENATE(FIXED(((K33-F33)/F33)*100,2),"% - BRT to NE - please explain"),
IF(AND(F33=0,ROUND(K33,6)&gt;0,G33="BRT",L33="BRT"),"OK",
IF(AND(F33=0,ROUND(K33,6)&gt;0,G33="BRT",L33="ART"),"BRT to ART – please explain",
IF(AND(F33=0,ROUND(K33,6)&gt;0),"please explain increase",
IF(AND(L33="ART",F33&lt;C33,F33&lt;&gt;0),CONCATENATE(FIXED(((K33-F33)/F33)*100,2),"% - BRT to ART – please explain"),
IF(AND(L33="ART",F33&lt;C33,F33=0),"No value for previous year",
IF(AND(L33="BRT",F33&gt;=C33,F33&lt;&gt;0),CONCATENATE(FIXED(((K33-F33)/F33)*100,2),"% - ART to BRT – please explain"),
IF(AND(L33="BRT",F33&gt;=C33,F33=0),"No value for previous year",
IF(AND(L33="BRT",F33&gt;0,ABS(((K33-F33)/F33*100))&lt;50),CONCATENATE(FIXED(((K33-F33)/F33)*100,2),"% - OK"),
IF(AND(L33="BRT",F33&gt;0,ABS(((K33-F33)/F33*100))&gt;=P33),CONCATENATE(FIXED(((K33-F33)/F33)*100,2),"% - please explain"),
IF(F33&lt;&gt;0,CONCATENATE(FIXED(((K33-F33)/F33)*100,2),"% - OK"),"No value for previous year")))))))))))))))))))))))))</f>
        <v/>
      </c>
      <c r="O33" s="75"/>
      <c r="P33" s="43" t="str" cm="1">
        <f t="array" ref="P33">IF(SUMPRODUCT(--(D33:E33&lt;&gt;""))=0,"",IF(ISERROR(VLOOKUP(#REF!,Codes!D$2:D$8,1,FALSE)),25,10))</f>
        <v/>
      </c>
      <c r="Q33" s="43" t="b" cm="1">
        <f t="array" ref="Q33">IF(AND(ISBLANK(K33), L33="BRT", LEN(O33)&gt;10), TRUE,
IF(SUMPRODUCT(--(D33:K33&lt;&gt;""))=0, TRUE,
IF(ISBLANK(L33), TRUE,
IF(S33=FALSE, FALSE,
IF(L33="INVALID", FALSE,
IF(AND(ISNUMBER(FIND("M/ment", M33)), LEN(O33)&gt;10), TRUE,
IF(AND(M33&lt;&gt;"OK", LEN(J33)&lt;10), FALSE,
IF(ISERR(FIND("OK", N33)),
IF(AND(FIND("please", LOWER(N33))&gt;0, LEN(O33)&lt;10), FALSE, TRUE),
TRUE))))))))</f>
        <v>1</v>
      </c>
      <c r="R33" t="str">
        <f t="shared" si="0"/>
        <v>BRT</v>
      </c>
      <c r="S33" t="b">
        <f t="shared" si="1"/>
        <v>0</v>
      </c>
    </row>
    <row r="34" spans="1:19" ht="25" customHeight="1">
      <c r="A34" s="164"/>
      <c r="B34" s="165"/>
      <c r="C34" s="165"/>
      <c r="D34" s="166"/>
      <c r="E34" s="166"/>
      <c r="F34" s="166"/>
      <c r="G34" s="166"/>
      <c r="H34" s="162"/>
      <c r="I34" s="75"/>
      <c r="J34" s="162"/>
      <c r="K34" s="163"/>
      <c r="L34" s="224"/>
      <c r="M34" s="184" t="str" cm="1">
        <f t="array" ref="M34">IF(AND(SUMPRODUCT(--(D34:E34&lt;&gt;""))=0,ISBLANK(K34)),"",IF(AND(K34&lt;&gt;"",NOT(ISNUMBER(K34))),"Please enter a numeric value for Total Emission",IF(AND(ISBLANK(K34),L34="BRT"),"Please enter a numeric value for Total Emission or a qualification for not providing BRT Total Emission",IF(ISBLANK(K34),"Please enter a numeric value for Total Emission",IF(ISBLANK(L34),"Please select ART, BRT or NE",IF(AND(ISBLANK(I34),ROUND(K34,6)&gt;0),"Enter method",IF(AND(ISBLANK(J34),L34&lt;&gt;""),"Ensure method is fully explained",IF(AND(SUMPRODUCT(--(D34:E34&lt;&gt;""))&gt;0,D34&lt;&gt;H34,K34=0),"Please explain change in M/ment type",IF(AND(SUMPRODUCT(--(D34:E34&lt;&gt;""))&gt;0,D34&lt;&gt;H34),IF(LEN(J34)&lt;5,"Please explain change in M/ment type; Ensure method is fully explained.",IF(AND(SUMPRODUCT(--(D34:E34&lt;&gt;""))&gt;0,D34&lt;&gt;H34),"Please explain change in M/ment type",IF(LEN(J34)&lt;5,"Ensure method is fully explained.","OK"))),IF(AND(ROUND(K34,6)&gt;0,LEN(J34)&lt;5),"Ensure method is fully explained.","OK"))))))))))</f>
        <v/>
      </c>
      <c r="N34" s="185" t="str" cm="1">
        <f t="array" ref="N34">IF(AND(SUMPRODUCT(--(D34:F34&lt;&gt;""))=0,ISBLANK(K34)),"",
IF(S34=FALSE,"Incorrect ART, BRT or NE. Please select correct threshold code",
IF(ISBLANK(F34),"No value for previous year",
IF(AND(F34=0,ROUND(K34,6)&gt;0,G34="NE"),"Please explain change from NE",
IF(AND(K34=0,L34="NE", OR(G34="ART",G34="BRT")),"Please explain change to NE",
IF(AND(SUMPRODUCT(--(D34:E34&lt;&gt;""))=0,F34=0,ROUND(K34,6)=0),"Previously not reported, please enter a value or 0 to confirm",IF(AND(G34="BRT",L34="BRT"),"OK",IF(AND(F34=0,OR(ROUND(K34,6)=0,K34&lt;C34),OR(G34="NA",G34="NE")),"OK",
IF(AND(SUMPRODUCT(--(D34:E34&lt;&gt;""))&gt;0,F34=0,ISBLANK(K34)),"Previously reported as BRT, please enter a value or provide explanation",
IF(AND(ROUND(F34,6)=ROUND(K34,6),ROUND(K34,6)&gt;0,NOT(ISBLANK(F34))),"Current = previous. Please re-enter value or provide explanation",
IF(AND(F34=0,ROUND(K34,6)=0,G34="ART",L34="NE"),"ART to NE – please explain",IF(AND(ROUND(K34,6)=0,G34="BRT"),"BRT to NE - please explain",
IF(AND(L34="NE",F34&gt;0,ABS(((K34-F34)/F34*100))&gt;=P34),CONCATENATE(FIXED(((K34-F34)/F34)*100,2),"% - please explain"),IF(AND(L34="ART",G34="ART",F34&gt;0,ABS(((K34-F34)/F34*100))&gt;=P34),CONCATENATE(FIXED(((K34-F34)/F34)*100,2),"% - please explain"),
IF(AND(ROUND(K34,6)=0,G34="BRT",F34&lt;&gt;0),CONCATENATE(FIXED(((K34-F34)/F34)*100,2),"% - BRT to NE - please explain"),
IF(AND(F34=0,ROUND(K34,6)&gt;0,G34="BRT",L34="BRT"),"OK",
IF(AND(F34=0,ROUND(K34,6)&gt;0,G34="BRT",L34="ART"),"BRT to ART – please explain",
IF(AND(F34=0,ROUND(K34,6)&gt;0),"please explain increase",
IF(AND(L34="ART",F34&lt;C34,F34&lt;&gt;0),CONCATENATE(FIXED(((K34-F34)/F34)*100,2),"% - BRT to ART – please explain"),
IF(AND(L34="ART",F34&lt;C34,F34=0),"No value for previous year",
IF(AND(L34="BRT",F34&gt;=C34,F34&lt;&gt;0),CONCATENATE(FIXED(((K34-F34)/F34)*100,2),"% - ART to BRT – please explain"),
IF(AND(L34="BRT",F34&gt;=C34,F34=0),"No value for previous year",
IF(AND(L34="BRT",F34&gt;0,ABS(((K34-F34)/F34*100))&lt;50),CONCATENATE(FIXED(((K34-F34)/F34)*100,2),"% - OK"),
IF(AND(L34="BRT",F34&gt;0,ABS(((K34-F34)/F34*100))&gt;=P34),CONCATENATE(FIXED(((K34-F34)/F34)*100,2),"% - please explain"),
IF(F34&lt;&gt;0,CONCATENATE(FIXED(((K34-F34)/F34)*100,2),"% - OK"),"No value for previous year")))))))))))))))))))))))))</f>
        <v/>
      </c>
      <c r="O34" s="75"/>
      <c r="P34" s="43" t="str" cm="1">
        <f t="array" ref="P34">IF(SUMPRODUCT(--(D34:E34&lt;&gt;""))=0,"",IF(ISERROR(VLOOKUP(#REF!,Codes!D$2:D$8,1,FALSE)),25,10))</f>
        <v/>
      </c>
      <c r="Q34" s="43" t="b" cm="1">
        <f t="array" ref="Q34">IF(AND(ISBLANK(K34), L34="BRT", LEN(O34)&gt;10), TRUE,
IF(SUMPRODUCT(--(D34:K34&lt;&gt;""))=0, TRUE,
IF(ISBLANK(L34), TRUE,
IF(S34=FALSE, FALSE,
IF(L34="INVALID", FALSE,
IF(AND(ISNUMBER(FIND("M/ment", M34)), LEN(O34)&gt;10), TRUE,
IF(AND(M34&lt;&gt;"OK", LEN(J34)&lt;10), FALSE,
IF(ISERR(FIND("OK", N34)),
IF(AND(FIND("please", LOWER(N34))&gt;0, LEN(O34)&lt;10), FALSE, TRUE),
TRUE))))))))</f>
        <v>1</v>
      </c>
      <c r="R34" t="str">
        <f t="shared" si="0"/>
        <v>BRT</v>
      </c>
      <c r="S34" t="b">
        <f t="shared" si="1"/>
        <v>0</v>
      </c>
    </row>
    <row r="35" spans="1:19" ht="25" customHeight="1">
      <c r="A35" s="164"/>
      <c r="B35" s="165"/>
      <c r="C35" s="167"/>
      <c r="D35" s="166"/>
      <c r="E35" s="166"/>
      <c r="F35" s="168"/>
      <c r="G35" s="166"/>
      <c r="H35" s="162"/>
      <c r="I35" s="75"/>
      <c r="J35" s="162"/>
      <c r="K35" s="163"/>
      <c r="L35" s="224"/>
      <c r="M35" s="184" t="str" cm="1">
        <f t="array" ref="M35">IF(AND(SUMPRODUCT(--(D35:E35&lt;&gt;""))=0,ISBLANK(K35)),"",IF(AND(K35&lt;&gt;"",NOT(ISNUMBER(K35))),"Please enter a numeric value for Total Emission",IF(AND(ISBLANK(K35),L35="BRT"),"Please enter a numeric value for Total Emission or a qualification for not providing BRT Total Emission",IF(ISBLANK(K35),"Please enter a numeric value for Total Emission",IF(ISBLANK(L35),"Please select ART, BRT or NE",IF(AND(ISBLANK(I35),ROUND(K35,6)&gt;0),"Enter method",IF(AND(ISBLANK(J35),L35&lt;&gt;""),"Ensure method is fully explained",IF(AND(SUMPRODUCT(--(D35:E35&lt;&gt;""))&gt;0,D35&lt;&gt;H35,K35=0),"Please explain change in M/ment type",IF(AND(SUMPRODUCT(--(D35:E35&lt;&gt;""))&gt;0,D35&lt;&gt;H35),IF(LEN(J35)&lt;5,"Please explain change in M/ment type; Ensure method is fully explained.",IF(AND(SUMPRODUCT(--(D35:E35&lt;&gt;""))&gt;0,D35&lt;&gt;H35),"Please explain change in M/ment type",IF(LEN(J35)&lt;5,"Ensure method is fully explained.","OK"))),IF(AND(ROUND(K35,6)&gt;0,LEN(J35)&lt;5),"Ensure method is fully explained.","OK"))))))))))</f>
        <v/>
      </c>
      <c r="N35" s="185" t="str" cm="1">
        <f t="array" ref="N35">IF(AND(SUMPRODUCT(--(D35:F35&lt;&gt;""))=0,ISBLANK(K35)),"",
IF(S35=FALSE,"Incorrect ART, BRT or NE. Please select correct threshold code",
IF(ISBLANK(F35),"No value for previous year",
IF(AND(F35=0,ROUND(K35,6)&gt;0,G35="NE"),"Please explain change from NE",
IF(AND(K35=0,L35="NE", OR(G35="ART",G35="BRT")),"Please explain change to NE",
IF(AND(SUMPRODUCT(--(D35:E35&lt;&gt;""))=0,F35=0,ROUND(K35,6)=0),"Previously not reported, please enter a value or 0 to confirm",IF(AND(G35="BRT",L35="BRT"),"OK",IF(AND(F35=0,OR(ROUND(K35,6)=0,K35&lt;C35),OR(G35="NA",G35="NE")),"OK",
IF(AND(SUMPRODUCT(--(D35:E35&lt;&gt;""))&gt;0,F35=0,ISBLANK(K35)),"Previously reported as BRT, please enter a value or provide explanation",
IF(AND(ROUND(F35,6)=ROUND(K35,6),ROUND(K35,6)&gt;0,NOT(ISBLANK(F35))),"Current = previous. Please re-enter value or provide explanation",
IF(AND(F35=0,ROUND(K35,6)=0,G35="ART",L35="NE"),"ART to NE – please explain",IF(AND(ROUND(K35,6)=0,G35="BRT"),"BRT to NE - please explain",
IF(AND(L35="NE",F35&gt;0,ABS(((K35-F35)/F35*100))&gt;=P35),CONCATENATE(FIXED(((K35-F35)/F35)*100,2),"% - please explain"),IF(AND(L35="ART",G35="ART",F35&gt;0,ABS(((K35-F35)/F35*100))&gt;=P35),CONCATENATE(FIXED(((K35-F35)/F35)*100,2),"% - please explain"),
IF(AND(ROUND(K35,6)=0,G35="BRT",F35&lt;&gt;0),CONCATENATE(FIXED(((K35-F35)/F35)*100,2),"% - BRT to NE - please explain"),
IF(AND(F35=0,ROUND(K35,6)&gt;0,G35="BRT",L35="BRT"),"OK",
IF(AND(F35=0,ROUND(K35,6)&gt;0,G35="BRT",L35="ART"),"BRT to ART – please explain",
IF(AND(F35=0,ROUND(K35,6)&gt;0),"please explain increase",
IF(AND(L35="ART",F35&lt;C35,F35&lt;&gt;0),CONCATENATE(FIXED(((K35-F35)/F35)*100,2),"% - BRT to ART – please explain"),
IF(AND(L35="ART",F35&lt;C35,F35=0),"No value for previous year",
IF(AND(L35="BRT",F35&gt;=C35,F35&lt;&gt;0),CONCATENATE(FIXED(((K35-F35)/F35)*100,2),"% - ART to BRT – please explain"),
IF(AND(L35="BRT",F35&gt;=C35,F35=0),"No value for previous year",
IF(AND(L35="BRT",F35&gt;0,ABS(((K35-F35)/F35*100))&lt;50),CONCATENATE(FIXED(((K35-F35)/F35)*100,2),"% - OK"),
IF(AND(L35="BRT",F35&gt;0,ABS(((K35-F35)/F35*100))&gt;=P35),CONCATENATE(FIXED(((K35-F35)/F35)*100,2),"% - please explain"),
IF(F35&lt;&gt;0,CONCATENATE(FIXED(((K35-F35)/F35)*100,2),"% - OK"),"No value for previous year")))))))))))))))))))))))))</f>
        <v/>
      </c>
      <c r="O35" s="75"/>
      <c r="P35" s="43" t="str" cm="1">
        <f t="array" ref="P35">IF(SUMPRODUCT(--(D35:E35&lt;&gt;""))=0,"",IF(ISERROR(VLOOKUP(#REF!,Codes!D$2:D$8,1,FALSE)),25,10))</f>
        <v/>
      </c>
      <c r="Q35" s="43" t="b" cm="1">
        <f t="array" ref="Q35">IF(AND(ISBLANK(K35), L35="BRT", LEN(O35)&gt;10), TRUE,
IF(SUMPRODUCT(--(D35:K35&lt;&gt;""))=0, TRUE,
IF(ISBLANK(L35), TRUE,
IF(S35=FALSE, FALSE,
IF(L35="INVALID", FALSE,
IF(AND(ISNUMBER(FIND("M/ment", M35)), LEN(O35)&gt;10), TRUE,
IF(AND(M35&lt;&gt;"OK", LEN(J35)&lt;10), FALSE,
IF(ISERR(FIND("OK", N35)),
IF(AND(FIND("please", LOWER(N35))&gt;0, LEN(O35)&lt;10), FALSE, TRUE),
TRUE))))))))</f>
        <v>1</v>
      </c>
      <c r="R35" t="str">
        <f t="shared" si="0"/>
        <v>BRT</v>
      </c>
      <c r="S35" t="b">
        <f t="shared" si="1"/>
        <v>0</v>
      </c>
    </row>
    <row r="36" spans="1:19" ht="25" customHeight="1">
      <c r="A36" s="164"/>
      <c r="B36" s="165"/>
      <c r="C36" s="165"/>
      <c r="D36" s="166"/>
      <c r="E36" s="166"/>
      <c r="F36" s="166"/>
      <c r="G36" s="166"/>
      <c r="H36" s="162"/>
      <c r="I36" s="75"/>
      <c r="J36" s="162"/>
      <c r="K36" s="163"/>
      <c r="L36" s="224"/>
      <c r="M36" s="184" t="str" cm="1">
        <f t="array" ref="M36">IF(AND(SUMPRODUCT(--(D36:E36&lt;&gt;""))=0,ISBLANK(K36)),"",IF(AND(K36&lt;&gt;"",NOT(ISNUMBER(K36))),"Please enter a numeric value for Total Emission",IF(AND(ISBLANK(K36),L36="BRT"),"Please enter a numeric value for Total Emission or a qualification for not providing BRT Total Emission",IF(ISBLANK(K36),"Please enter a numeric value for Total Emission",IF(ISBLANK(L36),"Please select ART, BRT or NE",IF(AND(ISBLANK(I36),ROUND(K36,6)&gt;0),"Enter method",IF(AND(ISBLANK(J36),L36&lt;&gt;""),"Ensure method is fully explained",IF(AND(SUMPRODUCT(--(D36:E36&lt;&gt;""))&gt;0,D36&lt;&gt;H36,K36=0),"Please explain change in M/ment type",IF(AND(SUMPRODUCT(--(D36:E36&lt;&gt;""))&gt;0,D36&lt;&gt;H36),IF(LEN(J36)&lt;5,"Please explain change in M/ment type; Ensure method is fully explained.",IF(AND(SUMPRODUCT(--(D36:E36&lt;&gt;""))&gt;0,D36&lt;&gt;H36),"Please explain change in M/ment type",IF(LEN(J36)&lt;5,"Ensure method is fully explained.","OK"))),IF(AND(ROUND(K36,6)&gt;0,LEN(J36)&lt;5),"Ensure method is fully explained.","OK"))))))))))</f>
        <v/>
      </c>
      <c r="N36" s="185" t="str" cm="1">
        <f t="array" ref="N36">IF(AND(SUMPRODUCT(--(D36:F36&lt;&gt;""))=0,ISBLANK(K36)),"",
IF(S36=FALSE,"Incorrect ART, BRT or NE. Please select correct threshold code",
IF(ISBLANK(F36),"No value for previous year",
IF(AND(F36=0,ROUND(K36,6)&gt;0,G36="NE"),"Please explain change from NE",
IF(AND(K36=0,L36="NE", OR(G36="ART",G36="BRT")),"Please explain change to NE",
IF(AND(SUMPRODUCT(--(D36:E36&lt;&gt;""))=0,F36=0,ROUND(K36,6)=0),"Previously not reported, please enter a value or 0 to confirm",IF(AND(G36="BRT",L36="BRT"),"OK",IF(AND(F36=0,OR(ROUND(K36,6)=0,K36&lt;C36),OR(G36="NA",G36="NE")),"OK",
IF(AND(SUMPRODUCT(--(D36:E36&lt;&gt;""))&gt;0,F36=0,ISBLANK(K36)),"Previously reported as BRT, please enter a value or provide explanation",
IF(AND(ROUND(F36,6)=ROUND(K36,6),ROUND(K36,6)&gt;0,NOT(ISBLANK(F36))),"Current = previous. Please re-enter value or provide explanation",
IF(AND(F36=0,ROUND(K36,6)=0,G36="ART",L36="NE"),"ART to NE – please explain",IF(AND(ROUND(K36,6)=0,G36="BRT"),"BRT to NE - please explain",
IF(AND(L36="NE",F36&gt;0,ABS(((K36-F36)/F36*100))&gt;=P36),CONCATENATE(FIXED(((K36-F36)/F36)*100,2),"% - please explain"),IF(AND(L36="ART",G36="ART",F36&gt;0,ABS(((K36-F36)/F36*100))&gt;=P36),CONCATENATE(FIXED(((K36-F36)/F36)*100,2),"% - please explain"),
IF(AND(ROUND(K36,6)=0,G36="BRT",F36&lt;&gt;0),CONCATENATE(FIXED(((K36-F36)/F36)*100,2),"% - BRT to NE - please explain"),
IF(AND(F36=0,ROUND(K36,6)&gt;0,G36="BRT",L36="BRT"),"OK",
IF(AND(F36=0,ROUND(K36,6)&gt;0,G36="BRT",L36="ART"),"BRT to ART – please explain",
IF(AND(F36=0,ROUND(K36,6)&gt;0),"please explain increase",
IF(AND(L36="ART",F36&lt;C36,F36&lt;&gt;0),CONCATENATE(FIXED(((K36-F36)/F36)*100,2),"% - BRT to ART – please explain"),
IF(AND(L36="ART",F36&lt;C36,F36=0),"No value for previous year",
IF(AND(L36="BRT",F36&gt;=C36,F36&lt;&gt;0),CONCATENATE(FIXED(((K36-F36)/F36)*100,2),"% - ART to BRT – please explain"),
IF(AND(L36="BRT",F36&gt;=C36,F36=0),"No value for previous year",
IF(AND(L36="BRT",F36&gt;0,ABS(((K36-F36)/F36*100))&lt;50),CONCATENATE(FIXED(((K36-F36)/F36)*100,2),"% - OK"),
IF(AND(L36="BRT",F36&gt;0,ABS(((K36-F36)/F36*100))&gt;=P36),CONCATENATE(FIXED(((K36-F36)/F36)*100,2),"% - please explain"),
IF(F36&lt;&gt;0,CONCATENATE(FIXED(((K36-F36)/F36)*100,2),"% - OK"),"No value for previous year")))))))))))))))))))))))))</f>
        <v/>
      </c>
      <c r="O36" s="75"/>
      <c r="P36" s="43" t="str" cm="1">
        <f t="array" ref="P36">IF(SUMPRODUCT(--(D36:E36&lt;&gt;""))=0,"",IF(ISERROR(VLOOKUP(#REF!,Codes!D$2:D$8,1,FALSE)),25,10))</f>
        <v/>
      </c>
      <c r="Q36" s="43" t="b" cm="1">
        <f t="array" ref="Q36">IF(AND(ISBLANK(K36), L36="BRT", LEN(O36)&gt;10), TRUE,
IF(SUMPRODUCT(--(D36:K36&lt;&gt;""))=0, TRUE,
IF(ISBLANK(L36), TRUE,
IF(S36=FALSE, FALSE,
IF(L36="INVALID", FALSE,
IF(AND(ISNUMBER(FIND("M/ment", M36)), LEN(O36)&gt;10), TRUE,
IF(AND(M36&lt;&gt;"OK", LEN(J36)&lt;10), FALSE,
IF(ISERR(FIND("OK", N36)),
IF(AND(FIND("please", LOWER(N36))&gt;0, LEN(O36)&lt;10), FALSE, TRUE),
TRUE))))))))</f>
        <v>1</v>
      </c>
      <c r="R36" t="str">
        <f t="shared" si="0"/>
        <v>BRT</v>
      </c>
      <c r="S36" t="b">
        <f t="shared" si="1"/>
        <v>0</v>
      </c>
    </row>
    <row r="37" spans="1:19" ht="25" customHeight="1">
      <c r="A37" s="164"/>
      <c r="B37" s="165"/>
      <c r="C37" s="165"/>
      <c r="D37" s="166"/>
      <c r="E37" s="166"/>
      <c r="F37" s="166"/>
      <c r="G37" s="166"/>
      <c r="H37" s="75"/>
      <c r="I37" s="75"/>
      <c r="J37" s="75"/>
      <c r="K37" s="163"/>
      <c r="L37" s="224"/>
      <c r="M37" s="184" t="str" cm="1">
        <f t="array" ref="M37">IF(AND(SUMPRODUCT(--(D37:E37&lt;&gt;""))=0,ISBLANK(K37)),"",IF(AND(K37&lt;&gt;"",NOT(ISNUMBER(K37))),"Please enter a numeric value for Total Emission",IF(AND(ISBLANK(K37),L37="BRT"),"Please enter a numeric value for Total Emission or a qualification for not providing BRT Total Emission",IF(ISBLANK(K37),"Please enter a numeric value for Total Emission",IF(ISBLANK(L37),"Please select ART, BRT or NE",IF(AND(ISBLANK(I37),ROUND(K37,6)&gt;0),"Enter method",IF(AND(ISBLANK(J37),L37&lt;&gt;""),"Ensure method is fully explained",IF(AND(SUMPRODUCT(--(D37:E37&lt;&gt;""))&gt;0,D37&lt;&gt;H37,K37=0),"Please explain change in M/ment type",IF(AND(SUMPRODUCT(--(D37:E37&lt;&gt;""))&gt;0,D37&lt;&gt;H37),IF(LEN(J37)&lt;5,"Please explain change in M/ment type; Ensure method is fully explained.",IF(AND(SUMPRODUCT(--(D37:E37&lt;&gt;""))&gt;0,D37&lt;&gt;H37),"Please explain change in M/ment type",IF(LEN(J37)&lt;5,"Ensure method is fully explained.","OK"))),IF(AND(ROUND(K37,6)&gt;0,LEN(J37)&lt;5),"Ensure method is fully explained.","OK"))))))))))</f>
        <v/>
      </c>
      <c r="N37" s="185" t="str" cm="1">
        <f t="array" ref="N37">IF(AND(SUMPRODUCT(--(D37:F37&lt;&gt;""))=0,ISBLANK(K37)),"",
IF(S37=FALSE,"Incorrect ART, BRT or NE. Please select correct threshold code",
IF(ISBLANK(F37),"No value for previous year",
IF(AND(F37=0,ROUND(K37,6)&gt;0,G37="NE"),"Please explain change from NE",
IF(AND(K37=0,L37="NE", OR(G37="ART",G37="BRT")),"Please explain change to NE",
IF(AND(SUMPRODUCT(--(D37:E37&lt;&gt;""))=0,F37=0,ROUND(K37,6)=0),"Previously not reported, please enter a value or 0 to confirm",IF(AND(G37="BRT",L37="BRT"),"OK",IF(AND(F37=0,OR(ROUND(K37,6)=0,K37&lt;C37),OR(G37="NA",G37="NE")),"OK",
IF(AND(SUMPRODUCT(--(D37:E37&lt;&gt;""))&gt;0,F37=0,ISBLANK(K37)),"Previously reported as BRT, please enter a value or provide explanation",
IF(AND(ROUND(F37,6)=ROUND(K37,6),ROUND(K37,6)&gt;0,NOT(ISBLANK(F37))),"Current = previous. Please re-enter value or provide explanation",
IF(AND(F37=0,ROUND(K37,6)=0,G37="ART",L37="NE"),"ART to NE – please explain",IF(AND(ROUND(K37,6)=0,G37="BRT"),"BRT to NE - please explain",
IF(AND(L37="NE",F37&gt;0,ABS(((K37-F37)/F37*100))&gt;=P37),CONCATENATE(FIXED(((K37-F37)/F37)*100,2),"% - please explain"),IF(AND(L37="ART",G37="ART",F37&gt;0,ABS(((K37-F37)/F37*100))&gt;=P37),CONCATENATE(FIXED(((K37-F37)/F37)*100,2),"% - please explain"),
IF(AND(ROUND(K37,6)=0,G37="BRT",F37&lt;&gt;0),CONCATENATE(FIXED(((K37-F37)/F37)*100,2),"% - BRT to NE - please explain"),
IF(AND(F37=0,ROUND(K37,6)&gt;0,G37="BRT",L37="BRT"),"OK",
IF(AND(F37=0,ROUND(K37,6)&gt;0,G37="BRT",L37="ART"),"BRT to ART – please explain",
IF(AND(F37=0,ROUND(K37,6)&gt;0),"please explain increase",
IF(AND(L37="ART",F37&lt;C37,F37&lt;&gt;0),CONCATENATE(FIXED(((K37-F37)/F37)*100,2),"% - BRT to ART – please explain"),
IF(AND(L37="ART",F37&lt;C37,F37=0),"No value for previous year",
IF(AND(L37="BRT",F37&gt;=C37,F37&lt;&gt;0),CONCATENATE(FIXED(((K37-F37)/F37)*100,2),"% - ART to BRT – please explain"),
IF(AND(L37="BRT",F37&gt;=C37,F37=0),"No value for previous year",
IF(AND(L37="BRT",F37&gt;0,ABS(((K37-F37)/F37*100))&lt;50),CONCATENATE(FIXED(((K37-F37)/F37)*100,2),"% - OK"),
IF(AND(L37="BRT",F37&gt;0,ABS(((K37-F37)/F37*100))&gt;=P37),CONCATENATE(FIXED(((K37-F37)/F37)*100,2),"% - please explain"),
IF(F37&lt;&gt;0,CONCATENATE(FIXED(((K37-F37)/F37)*100,2),"% - OK"),"No value for previous year")))))))))))))))))))))))))</f>
        <v/>
      </c>
      <c r="O37" s="75"/>
      <c r="P37" s="43" t="str" cm="1">
        <f t="array" ref="P37">IF(SUMPRODUCT(--(D37:E37&lt;&gt;""))=0,"",IF(ISERROR(VLOOKUP(#REF!,Codes!D$2:D$8,1,FALSE)),25,10))</f>
        <v/>
      </c>
      <c r="Q37" s="43" t="b" cm="1">
        <f t="array" ref="Q37">IF(AND(ISBLANK(K37), L37="BRT", LEN(O37)&gt;10), TRUE,
IF(SUMPRODUCT(--(D37:K37&lt;&gt;""))=0, TRUE,
IF(ISBLANK(L37), TRUE,
IF(S37=FALSE, FALSE,
IF(L37="INVALID", FALSE,
IF(AND(ISNUMBER(FIND("M/ment", M37)), LEN(O37)&gt;10), TRUE,
IF(AND(M37&lt;&gt;"OK", LEN(J37)&lt;10), FALSE,
IF(ISERR(FIND("OK", N37)),
IF(AND(FIND("please", LOWER(N37))&gt;0, LEN(O37)&lt;10), FALSE, TRUE),
TRUE))))))))</f>
        <v>1</v>
      </c>
      <c r="R37" t="str">
        <f t="shared" si="0"/>
        <v>BRT</v>
      </c>
      <c r="S37" t="b">
        <f t="shared" si="1"/>
        <v>0</v>
      </c>
    </row>
    <row r="38" spans="1:19" ht="25" customHeight="1">
      <c r="A38" s="164"/>
      <c r="B38" s="165"/>
      <c r="C38" s="165"/>
      <c r="D38" s="166"/>
      <c r="E38" s="166"/>
      <c r="F38" s="166"/>
      <c r="G38" s="166"/>
      <c r="H38" s="75"/>
      <c r="I38" s="75"/>
      <c r="J38" s="75"/>
      <c r="K38" s="163"/>
      <c r="L38" s="224"/>
      <c r="M38" s="184" t="str" cm="1">
        <f t="array" ref="M38">IF(AND(SUMPRODUCT(--(D38:E38&lt;&gt;""))=0,ISBLANK(K38)),"",IF(AND(K38&lt;&gt;"",NOT(ISNUMBER(K38))),"Please enter a numeric value for Total Emission",IF(AND(ISBLANK(K38),L38="BRT"),"Please enter a numeric value for Total Emission or a qualification for not providing BRT Total Emission",IF(ISBLANK(K38),"Please enter a numeric value for Total Emission",IF(ISBLANK(L38),"Please select ART, BRT or NE",IF(AND(ISBLANK(I38),ROUND(K38,6)&gt;0),"Enter method",IF(AND(ISBLANK(J38),L38&lt;&gt;""),"Ensure method is fully explained",IF(AND(SUMPRODUCT(--(D38:E38&lt;&gt;""))&gt;0,D38&lt;&gt;H38,K38=0),"Please explain change in M/ment type",IF(AND(SUMPRODUCT(--(D38:E38&lt;&gt;""))&gt;0,D38&lt;&gt;H38),IF(LEN(J38)&lt;5,"Please explain change in M/ment type; Ensure method is fully explained.",IF(AND(SUMPRODUCT(--(D38:E38&lt;&gt;""))&gt;0,D38&lt;&gt;H38),"Please explain change in M/ment type",IF(LEN(J38)&lt;5,"Ensure method is fully explained.","OK"))),IF(AND(ROUND(K38,6)&gt;0,LEN(J38)&lt;5),"Ensure method is fully explained.","OK"))))))))))</f>
        <v/>
      </c>
      <c r="N38" s="185" t="str" cm="1">
        <f t="array" ref="N38">IF(AND(SUMPRODUCT(--(D38:F38&lt;&gt;""))=0,ISBLANK(K38)),"",
IF(S38=FALSE,"Incorrect ART, BRT or NE. Please select correct threshold code",
IF(ISBLANK(F38),"No value for previous year",
IF(AND(F38=0,ROUND(K38,6)&gt;0,G38="NE"),"Please explain change from NE",
IF(AND(K38=0,L38="NE", OR(G38="ART",G38="BRT")),"Please explain change to NE",
IF(AND(SUMPRODUCT(--(D38:E38&lt;&gt;""))=0,F38=0,ROUND(K38,6)=0),"Previously not reported, please enter a value or 0 to confirm",IF(AND(G38="BRT",L38="BRT"),"OK",IF(AND(F38=0,OR(ROUND(K38,6)=0,K38&lt;C38),OR(G38="NA",G38="NE")),"OK",
IF(AND(SUMPRODUCT(--(D38:E38&lt;&gt;""))&gt;0,F38=0,ISBLANK(K38)),"Previously reported as BRT, please enter a value or provide explanation",
IF(AND(ROUND(F38,6)=ROUND(K38,6),ROUND(K38,6)&gt;0,NOT(ISBLANK(F38))),"Current = previous. Please re-enter value or provide explanation",
IF(AND(F38=0,ROUND(K38,6)=0,G38="ART",L38="NE"),"ART to NE – please explain",IF(AND(ROUND(K38,6)=0,G38="BRT"),"BRT to NE - please explain",
IF(AND(L38="NE",F38&gt;0,ABS(((K38-F38)/F38*100))&gt;=P38),CONCATENATE(FIXED(((K38-F38)/F38)*100,2),"% - please explain"),IF(AND(L38="ART",G38="ART",F38&gt;0,ABS(((K38-F38)/F38*100))&gt;=P38),CONCATENATE(FIXED(((K38-F38)/F38)*100,2),"% - please explain"),
IF(AND(ROUND(K38,6)=0,G38="BRT",F38&lt;&gt;0),CONCATENATE(FIXED(((K38-F38)/F38)*100,2),"% - BRT to NE - please explain"),
IF(AND(F38=0,ROUND(K38,6)&gt;0,G38="BRT",L38="BRT"),"OK",
IF(AND(F38=0,ROUND(K38,6)&gt;0,G38="BRT",L38="ART"),"BRT to ART – please explain",
IF(AND(F38=0,ROUND(K38,6)&gt;0),"please explain increase",
IF(AND(L38="ART",F38&lt;C38,F38&lt;&gt;0),CONCATENATE(FIXED(((K38-F38)/F38)*100,2),"% - BRT to ART – please explain"),
IF(AND(L38="ART",F38&lt;C38,F38=0),"No value for previous year",
IF(AND(L38="BRT",F38&gt;=C38,F38&lt;&gt;0),CONCATENATE(FIXED(((K38-F38)/F38)*100,2),"% - ART to BRT – please explain"),
IF(AND(L38="BRT",F38&gt;=C38,F38=0),"No value for previous year",
IF(AND(L38="BRT",F38&gt;0,ABS(((K38-F38)/F38*100))&lt;50),CONCATENATE(FIXED(((K38-F38)/F38)*100,2),"% - OK"),
IF(AND(L38="BRT",F38&gt;0,ABS(((K38-F38)/F38*100))&gt;=P38),CONCATENATE(FIXED(((K38-F38)/F38)*100,2),"% - please explain"),
IF(F38&lt;&gt;0,CONCATENATE(FIXED(((K38-F38)/F38)*100,2),"% - OK"),"No value for previous year")))))))))))))))))))))))))</f>
        <v/>
      </c>
      <c r="O38" s="75"/>
      <c r="P38" s="43" t="str" cm="1">
        <f t="array" ref="P38">IF(SUMPRODUCT(--(D38:E38&lt;&gt;""))=0,"",IF(ISERROR(VLOOKUP(#REF!,Codes!D$2:D$8,1,FALSE)),25,10))</f>
        <v/>
      </c>
      <c r="Q38" s="43" t="b" cm="1">
        <f t="array" ref="Q38">IF(AND(ISBLANK(K38), L38="BRT", LEN(O38)&gt;10), TRUE,
IF(SUMPRODUCT(--(D38:K38&lt;&gt;""))=0, TRUE,
IF(ISBLANK(L38), TRUE,
IF(S38=FALSE, FALSE,
IF(L38="INVALID", FALSE,
IF(AND(ISNUMBER(FIND("M/ment", M38)), LEN(O38)&gt;10), TRUE,
IF(AND(M38&lt;&gt;"OK", LEN(J38)&lt;10), FALSE,
IF(ISERR(FIND("OK", N38)),
IF(AND(FIND("please", LOWER(N38))&gt;0, LEN(O38)&lt;10), FALSE, TRUE),
TRUE))))))))</f>
        <v>1</v>
      </c>
      <c r="R38" t="str">
        <f t="shared" si="0"/>
        <v>BRT</v>
      </c>
      <c r="S38" t="b">
        <f t="shared" si="1"/>
        <v>0</v>
      </c>
    </row>
    <row r="39" spans="1:19" ht="25" customHeight="1">
      <c r="A39" s="164"/>
      <c r="B39" s="165"/>
      <c r="C39" s="165"/>
      <c r="D39" s="166"/>
      <c r="E39" s="166"/>
      <c r="F39" s="166"/>
      <c r="G39" s="166"/>
      <c r="H39" s="75"/>
      <c r="I39" s="75"/>
      <c r="J39" s="75"/>
      <c r="K39" s="163"/>
      <c r="L39" s="224"/>
      <c r="M39" s="184" t="str" cm="1">
        <f t="array" ref="M39">IF(AND(SUMPRODUCT(--(D39:E39&lt;&gt;""))=0,ISBLANK(K39)),"",IF(AND(K39&lt;&gt;"",NOT(ISNUMBER(K39))),"Please enter a numeric value for Total Emission",IF(AND(ISBLANK(K39),L39="BRT"),"Please enter a numeric value for Total Emission or a qualification for not providing BRT Total Emission",IF(ISBLANK(K39),"Please enter a numeric value for Total Emission",IF(ISBLANK(L39),"Please select ART, BRT or NE",IF(AND(ISBLANK(I39),ROUND(K39,6)&gt;0),"Enter method",IF(AND(ISBLANK(J39),L39&lt;&gt;""),"Ensure method is fully explained",IF(AND(SUMPRODUCT(--(D39:E39&lt;&gt;""))&gt;0,D39&lt;&gt;H39,K39=0),"Please explain change in M/ment type",IF(AND(SUMPRODUCT(--(D39:E39&lt;&gt;""))&gt;0,D39&lt;&gt;H39),IF(LEN(J39)&lt;5,"Please explain change in M/ment type; Ensure method is fully explained.",IF(AND(SUMPRODUCT(--(D39:E39&lt;&gt;""))&gt;0,D39&lt;&gt;H39),"Please explain change in M/ment type",IF(LEN(J39)&lt;5,"Ensure method is fully explained.","OK"))),IF(AND(ROUND(K39,6)&gt;0,LEN(J39)&lt;5),"Ensure method is fully explained.","OK"))))))))))</f>
        <v/>
      </c>
      <c r="N39" s="185" t="str" cm="1">
        <f t="array" ref="N39">IF(AND(SUMPRODUCT(--(D39:F39&lt;&gt;""))=0,ISBLANK(K39)),"",
IF(S39=FALSE,"Incorrect ART, BRT or NE. Please select correct threshold code",
IF(ISBLANK(F39),"No value for previous year",
IF(AND(F39=0,ROUND(K39,6)&gt;0,G39="NE"),"Please explain change from NE",
IF(AND(K39=0,L39="NE", OR(G39="ART",G39="BRT")),"Please explain change to NE",
IF(AND(SUMPRODUCT(--(D39:E39&lt;&gt;""))=0,F39=0,ROUND(K39,6)=0),"Previously not reported, please enter a value or 0 to confirm",IF(AND(G39="BRT",L39="BRT"),"OK",IF(AND(F39=0,OR(ROUND(K39,6)=0,K39&lt;C39),OR(G39="NA",G39="NE")),"OK",
IF(AND(SUMPRODUCT(--(D39:E39&lt;&gt;""))&gt;0,F39=0,ISBLANK(K39)),"Previously reported as BRT, please enter a value or provide explanation",
IF(AND(ROUND(F39,6)=ROUND(K39,6),ROUND(K39,6)&gt;0,NOT(ISBLANK(F39))),"Current = previous. Please re-enter value or provide explanation",
IF(AND(F39=0,ROUND(K39,6)=0,G39="ART",L39="NE"),"ART to NE – please explain",IF(AND(ROUND(K39,6)=0,G39="BRT"),"BRT to NE - please explain",
IF(AND(L39="NE",F39&gt;0,ABS(((K39-F39)/F39*100))&gt;=P39),CONCATENATE(FIXED(((K39-F39)/F39)*100,2),"% - please explain"),IF(AND(L39="ART",G39="ART",F39&gt;0,ABS(((K39-F39)/F39*100))&gt;=P39),CONCATENATE(FIXED(((K39-F39)/F39)*100,2),"% - please explain"),
IF(AND(ROUND(K39,6)=0,G39="BRT",F39&lt;&gt;0),CONCATENATE(FIXED(((K39-F39)/F39)*100,2),"% - BRT to NE - please explain"),
IF(AND(F39=0,ROUND(K39,6)&gt;0,G39="BRT",L39="BRT"),"OK",
IF(AND(F39=0,ROUND(K39,6)&gt;0,G39="BRT",L39="ART"),"BRT to ART – please explain",
IF(AND(F39=0,ROUND(K39,6)&gt;0),"please explain increase",
IF(AND(L39="ART",F39&lt;C39,F39&lt;&gt;0),CONCATENATE(FIXED(((K39-F39)/F39)*100,2),"% - BRT to ART – please explain"),
IF(AND(L39="ART",F39&lt;C39,F39=0),"No value for previous year",
IF(AND(L39="BRT",F39&gt;=C39,F39&lt;&gt;0),CONCATENATE(FIXED(((K39-F39)/F39)*100,2),"% - ART to BRT – please explain"),
IF(AND(L39="BRT",F39&gt;=C39,F39=0),"No value for previous year",
IF(AND(L39="BRT",F39&gt;0,ABS(((K39-F39)/F39*100))&lt;50),CONCATENATE(FIXED(((K39-F39)/F39)*100,2),"% - OK"),
IF(AND(L39="BRT",F39&gt;0,ABS(((K39-F39)/F39*100))&gt;=P39),CONCATENATE(FIXED(((K39-F39)/F39)*100,2),"% - please explain"),
IF(F39&lt;&gt;0,CONCATENATE(FIXED(((K39-F39)/F39)*100,2),"% - OK"),"No value for previous year")))))))))))))))))))))))))</f>
        <v/>
      </c>
      <c r="O39" s="75"/>
      <c r="P39" s="43" t="str" cm="1">
        <f t="array" ref="P39">IF(SUMPRODUCT(--(D39:E39&lt;&gt;""))=0,"",IF(ISERROR(VLOOKUP(#REF!,Codes!D$2:D$8,1,FALSE)),25,10))</f>
        <v/>
      </c>
      <c r="Q39" s="43" t="b" cm="1">
        <f t="array" ref="Q39">IF(AND(ISBLANK(K39), L39="BRT", LEN(O39)&gt;10), TRUE,
IF(SUMPRODUCT(--(D39:K39&lt;&gt;""))=0, TRUE,
IF(ISBLANK(L39), TRUE,
IF(S39=FALSE, FALSE,
IF(L39="INVALID", FALSE,
IF(AND(ISNUMBER(FIND("M/ment", M39)), LEN(O39)&gt;10), TRUE,
IF(AND(M39&lt;&gt;"OK", LEN(J39)&lt;10), FALSE,
IF(ISERR(FIND("OK", N39)),
IF(AND(FIND("please", LOWER(N39))&gt;0, LEN(O39)&lt;10), FALSE, TRUE),
TRUE))))))))</f>
        <v>1</v>
      </c>
      <c r="R39" t="str">
        <f t="shared" si="0"/>
        <v>BRT</v>
      </c>
      <c r="S39" t="b">
        <f t="shared" si="1"/>
        <v>0</v>
      </c>
    </row>
    <row r="40" spans="1:19" ht="25" customHeight="1">
      <c r="A40" s="164"/>
      <c r="B40" s="165"/>
      <c r="C40" s="165"/>
      <c r="D40" s="166"/>
      <c r="E40" s="166"/>
      <c r="F40" s="166"/>
      <c r="G40" s="166"/>
      <c r="H40" s="75"/>
      <c r="I40" s="75"/>
      <c r="J40" s="75"/>
      <c r="K40" s="163"/>
      <c r="L40" s="224"/>
      <c r="M40" s="184" t="str" cm="1">
        <f t="array" ref="M40">IF(AND(SUMPRODUCT(--(D40:E40&lt;&gt;""))=0,ISBLANK(K40)),"",IF(AND(K40&lt;&gt;"",NOT(ISNUMBER(K40))),"Please enter a numeric value for Total Emission",IF(AND(ISBLANK(K40),L40="BRT"),"Please enter a numeric value for Total Emission or a qualification for not providing BRT Total Emission",IF(ISBLANK(K40),"Please enter a numeric value for Total Emission",IF(ISBLANK(L40),"Please select ART, BRT or NE",IF(AND(ISBLANK(I40),ROUND(K40,6)&gt;0),"Enter method",IF(AND(ISBLANK(J40),L40&lt;&gt;""),"Ensure method is fully explained",IF(AND(SUMPRODUCT(--(D40:E40&lt;&gt;""))&gt;0,D40&lt;&gt;H40,K40=0),"Please explain change in M/ment type",IF(AND(SUMPRODUCT(--(D40:E40&lt;&gt;""))&gt;0,D40&lt;&gt;H40),IF(LEN(J40)&lt;5,"Please explain change in M/ment type; Ensure method is fully explained.",IF(AND(SUMPRODUCT(--(D40:E40&lt;&gt;""))&gt;0,D40&lt;&gt;H40),"Please explain change in M/ment type",IF(LEN(J40)&lt;5,"Ensure method is fully explained.","OK"))),IF(AND(ROUND(K40,6)&gt;0,LEN(J40)&lt;5),"Ensure method is fully explained.","OK"))))))))))</f>
        <v/>
      </c>
      <c r="N40" s="185" t="str" cm="1">
        <f t="array" ref="N40">IF(AND(SUMPRODUCT(--(D40:F40&lt;&gt;""))=0,ISBLANK(K40)),"",
IF(S40=FALSE,"Incorrect ART, BRT or NE. Please select correct threshold code",
IF(ISBLANK(F40),"No value for previous year",
IF(AND(F40=0,ROUND(K40,6)&gt;0,G40="NE"),"Please explain change from NE",
IF(AND(K40=0,L40="NE", OR(G40="ART",G40="BRT")),"Please explain change to NE",
IF(AND(SUMPRODUCT(--(D40:E40&lt;&gt;""))=0,F40=0,ROUND(K40,6)=0),"Previously not reported, please enter a value or 0 to confirm",IF(AND(G40="BRT",L40="BRT"),"OK",IF(AND(F40=0,OR(ROUND(K40,6)=0,K40&lt;C40),OR(G40="NA",G40="NE")),"OK",
IF(AND(SUMPRODUCT(--(D40:E40&lt;&gt;""))&gt;0,F40=0,ISBLANK(K40)),"Previously reported as BRT, please enter a value or provide explanation",
IF(AND(ROUND(F40,6)=ROUND(K40,6),ROUND(K40,6)&gt;0,NOT(ISBLANK(F40))),"Current = previous. Please re-enter value or provide explanation",
IF(AND(F40=0,ROUND(K40,6)=0,G40="ART",L40="NE"),"ART to NE – please explain",IF(AND(ROUND(K40,6)=0,G40="BRT"),"BRT to NE - please explain",
IF(AND(L40="NE",F40&gt;0,ABS(((K40-F40)/F40*100))&gt;=P40),CONCATENATE(FIXED(((K40-F40)/F40)*100,2),"% - please explain"),IF(AND(L40="ART",G40="ART",F40&gt;0,ABS(((K40-F40)/F40*100))&gt;=P40),CONCATENATE(FIXED(((K40-F40)/F40)*100,2),"% - please explain"),
IF(AND(ROUND(K40,6)=0,G40="BRT",F40&lt;&gt;0),CONCATENATE(FIXED(((K40-F40)/F40)*100,2),"% - BRT to NE - please explain"),
IF(AND(F40=0,ROUND(K40,6)&gt;0,G40="BRT",L40="BRT"),"OK",
IF(AND(F40=0,ROUND(K40,6)&gt;0,G40="BRT",L40="ART"),"BRT to ART – please explain",
IF(AND(F40=0,ROUND(K40,6)&gt;0),"please explain increase",
IF(AND(L40="ART",F40&lt;C40,F40&lt;&gt;0),CONCATENATE(FIXED(((K40-F40)/F40)*100,2),"% - BRT to ART – please explain"),
IF(AND(L40="ART",F40&lt;C40,F40=0),"No value for previous year",
IF(AND(L40="BRT",F40&gt;=C40,F40&lt;&gt;0),CONCATENATE(FIXED(((K40-F40)/F40)*100,2),"% - ART to BRT – please explain"),
IF(AND(L40="BRT",F40&gt;=C40,F40=0),"No value for previous year",
IF(AND(L40="BRT",F40&gt;0,ABS(((K40-F40)/F40*100))&lt;50),CONCATENATE(FIXED(((K40-F40)/F40)*100,2),"% - OK"),
IF(AND(L40="BRT",F40&gt;0,ABS(((K40-F40)/F40*100))&gt;=P40),CONCATENATE(FIXED(((K40-F40)/F40)*100,2),"% - please explain"),
IF(F40&lt;&gt;0,CONCATENATE(FIXED(((K40-F40)/F40)*100,2),"% - OK"),"No value for previous year")))))))))))))))))))))))))</f>
        <v/>
      </c>
      <c r="O40" s="75"/>
      <c r="P40" s="43" t="str" cm="1">
        <f t="array" ref="P40">IF(SUMPRODUCT(--(D40:E40&lt;&gt;""))=0,"",IF(ISERROR(VLOOKUP(#REF!,Codes!D$2:D$8,1,FALSE)),25,10))</f>
        <v/>
      </c>
      <c r="Q40" s="43" t="b" cm="1">
        <f t="array" ref="Q40">IF(AND(ISBLANK(K40), L40="BRT", LEN(O40)&gt;10), TRUE,
IF(SUMPRODUCT(--(D40:K40&lt;&gt;""))=0, TRUE,
IF(ISBLANK(L40), TRUE,
IF(S40=FALSE, FALSE,
IF(L40="INVALID", FALSE,
IF(AND(ISNUMBER(FIND("M/ment", M40)), LEN(O40)&gt;10), TRUE,
IF(AND(M40&lt;&gt;"OK", LEN(J40)&lt;10), FALSE,
IF(ISERR(FIND("OK", N40)),
IF(AND(FIND("please", LOWER(N40))&gt;0, LEN(O40)&lt;10), FALSE, TRUE),
TRUE))))))))</f>
        <v>1</v>
      </c>
      <c r="R40" t="str">
        <f t="shared" si="0"/>
        <v>BRT</v>
      </c>
      <c r="S40" t="b">
        <f t="shared" si="1"/>
        <v>0</v>
      </c>
    </row>
    <row r="41" spans="1:19" ht="25" customHeight="1">
      <c r="A41" s="164"/>
      <c r="B41" s="165"/>
      <c r="C41" s="165"/>
      <c r="D41" s="166"/>
      <c r="E41" s="166"/>
      <c r="F41" s="166"/>
      <c r="G41" s="166"/>
      <c r="H41" s="75"/>
      <c r="I41" s="75"/>
      <c r="J41" s="75"/>
      <c r="K41" s="163"/>
      <c r="L41" s="224"/>
      <c r="M41" s="184" t="str" cm="1">
        <f t="array" ref="M41">IF(AND(SUMPRODUCT(--(D41:E41&lt;&gt;""))=0,ISBLANK(K41)),"",IF(AND(K41&lt;&gt;"",NOT(ISNUMBER(K41))),"Please enter a numeric value for Total Emission",IF(AND(ISBLANK(K41),L41="BRT"),"Please enter a numeric value for Total Emission or a qualification for not providing BRT Total Emission",IF(ISBLANK(K41),"Please enter a numeric value for Total Emission",IF(ISBLANK(L41),"Please select ART, BRT or NE",IF(AND(ISBLANK(I41),ROUND(K41,6)&gt;0),"Enter method",IF(AND(ISBLANK(J41),L41&lt;&gt;""),"Ensure method is fully explained",IF(AND(SUMPRODUCT(--(D41:E41&lt;&gt;""))&gt;0,D41&lt;&gt;H41,K41=0),"Please explain change in M/ment type",IF(AND(SUMPRODUCT(--(D41:E41&lt;&gt;""))&gt;0,D41&lt;&gt;H41),IF(LEN(J41)&lt;5,"Please explain change in M/ment type; Ensure method is fully explained.",IF(AND(SUMPRODUCT(--(D41:E41&lt;&gt;""))&gt;0,D41&lt;&gt;H41),"Please explain change in M/ment type",IF(LEN(J41)&lt;5,"Ensure method is fully explained.","OK"))),IF(AND(ROUND(K41,6)&gt;0,LEN(J41)&lt;5),"Ensure method is fully explained.","OK"))))))))))</f>
        <v/>
      </c>
      <c r="N41" s="185" t="str" cm="1">
        <f t="array" ref="N41">IF(AND(SUMPRODUCT(--(D41:F41&lt;&gt;""))=0,ISBLANK(K41)),"",
IF(S41=FALSE,"Incorrect ART, BRT or NE. Please select correct threshold code",
IF(ISBLANK(F41),"No value for previous year",
IF(AND(F41=0,ROUND(K41,6)&gt;0,G41="NE"),"Please explain change from NE",
IF(AND(K41=0,L41="NE", OR(G41="ART",G41="BRT")),"Please explain change to NE",
IF(AND(SUMPRODUCT(--(D41:E41&lt;&gt;""))=0,F41=0,ROUND(K41,6)=0),"Previously not reported, please enter a value or 0 to confirm",IF(AND(G41="BRT",L41="BRT"),"OK",IF(AND(F41=0,OR(ROUND(K41,6)=0,K41&lt;C41),OR(G41="NA",G41="NE")),"OK",
IF(AND(SUMPRODUCT(--(D41:E41&lt;&gt;""))&gt;0,F41=0,ISBLANK(K41)),"Previously reported as BRT, please enter a value or provide explanation",
IF(AND(ROUND(F41,6)=ROUND(K41,6),ROUND(K41,6)&gt;0,NOT(ISBLANK(F41))),"Current = previous. Please re-enter value or provide explanation",
IF(AND(F41=0,ROUND(K41,6)=0,G41="ART",L41="NE"),"ART to NE – please explain",IF(AND(ROUND(K41,6)=0,G41="BRT"),"BRT to NE - please explain",
IF(AND(L41="NE",F41&gt;0,ABS(((K41-F41)/F41*100))&gt;=P41),CONCATENATE(FIXED(((K41-F41)/F41)*100,2),"% - please explain"),IF(AND(L41="ART",G41="ART",F41&gt;0,ABS(((K41-F41)/F41*100))&gt;=P41),CONCATENATE(FIXED(((K41-F41)/F41)*100,2),"% - please explain"),
IF(AND(ROUND(K41,6)=0,G41="BRT",F41&lt;&gt;0),CONCATENATE(FIXED(((K41-F41)/F41)*100,2),"% - BRT to NE - please explain"),
IF(AND(F41=0,ROUND(K41,6)&gt;0,G41="BRT",L41="BRT"),"OK",
IF(AND(F41=0,ROUND(K41,6)&gt;0,G41="BRT",L41="ART"),"BRT to ART – please explain",
IF(AND(F41=0,ROUND(K41,6)&gt;0),"please explain increase",
IF(AND(L41="ART",F41&lt;C41,F41&lt;&gt;0),CONCATENATE(FIXED(((K41-F41)/F41)*100,2),"% - BRT to ART – please explain"),
IF(AND(L41="ART",F41&lt;C41,F41=0),"No value for previous year",
IF(AND(L41="BRT",F41&gt;=C41,F41&lt;&gt;0),CONCATENATE(FIXED(((K41-F41)/F41)*100,2),"% - ART to BRT – please explain"),
IF(AND(L41="BRT",F41&gt;=C41,F41=0),"No value for previous year",
IF(AND(L41="BRT",F41&gt;0,ABS(((K41-F41)/F41*100))&lt;50),CONCATENATE(FIXED(((K41-F41)/F41)*100,2),"% - OK"),
IF(AND(L41="BRT",F41&gt;0,ABS(((K41-F41)/F41*100))&gt;=P41),CONCATENATE(FIXED(((K41-F41)/F41)*100,2),"% - please explain"),
IF(F41&lt;&gt;0,CONCATENATE(FIXED(((K41-F41)/F41)*100,2),"% - OK"),"No value for previous year")))))))))))))))))))))))))</f>
        <v/>
      </c>
      <c r="O41" s="75"/>
      <c r="P41" s="43" t="str" cm="1">
        <f t="array" ref="P41">IF(SUMPRODUCT(--(D41:E41&lt;&gt;""))=0,"",IF(ISERROR(VLOOKUP(#REF!,Codes!D$2:D$8,1,FALSE)),25,10))</f>
        <v/>
      </c>
      <c r="Q41" s="43" t="b" cm="1">
        <f t="array" ref="Q41">IF(AND(ISBLANK(K41), L41="BRT", LEN(O41)&gt;10), TRUE,
IF(SUMPRODUCT(--(D41:K41&lt;&gt;""))=0, TRUE,
IF(ISBLANK(L41), TRUE,
IF(S41=FALSE, FALSE,
IF(L41="INVALID", FALSE,
IF(AND(ISNUMBER(FIND("M/ment", M41)), LEN(O41)&gt;10), TRUE,
IF(AND(M41&lt;&gt;"OK", LEN(J41)&lt;10), FALSE,
IF(ISERR(FIND("OK", N41)),
IF(AND(FIND("please", LOWER(N41))&gt;0, LEN(O41)&lt;10), FALSE, TRUE),
TRUE))))))))</f>
        <v>1</v>
      </c>
      <c r="R41" t="str">
        <f t="shared" si="0"/>
        <v>BRT</v>
      </c>
      <c r="S41" t="b">
        <f t="shared" si="1"/>
        <v>0</v>
      </c>
    </row>
    <row r="42" spans="1:19" ht="25" customHeight="1">
      <c r="A42" s="164"/>
      <c r="B42" s="165"/>
      <c r="C42" s="165"/>
      <c r="D42" s="166"/>
      <c r="E42" s="166"/>
      <c r="F42" s="166"/>
      <c r="G42" s="166"/>
      <c r="H42" s="75"/>
      <c r="I42" s="75"/>
      <c r="J42" s="75"/>
      <c r="K42" s="163"/>
      <c r="L42" s="224"/>
      <c r="M42" s="184" t="str" cm="1">
        <f t="array" ref="M42">IF(AND(SUMPRODUCT(--(D42:E42&lt;&gt;""))=0,ISBLANK(K42)),"",IF(AND(K42&lt;&gt;"",NOT(ISNUMBER(K42))),"Please enter a numeric value for Total Emission",IF(AND(ISBLANK(K42),L42="BRT"),"Please enter a numeric value for Total Emission or a qualification for not providing BRT Total Emission",IF(ISBLANK(K42),"Please enter a numeric value for Total Emission",IF(ISBLANK(L42),"Please select ART, BRT or NE",IF(AND(ISBLANK(I42),ROUND(K42,6)&gt;0),"Enter method",IF(AND(ISBLANK(J42),L42&lt;&gt;""),"Ensure method is fully explained",IF(AND(SUMPRODUCT(--(D42:E42&lt;&gt;""))&gt;0,D42&lt;&gt;H42,K42=0),"Please explain change in M/ment type",IF(AND(SUMPRODUCT(--(D42:E42&lt;&gt;""))&gt;0,D42&lt;&gt;H42),IF(LEN(J42)&lt;5,"Please explain change in M/ment type; Ensure method is fully explained.",IF(AND(SUMPRODUCT(--(D42:E42&lt;&gt;""))&gt;0,D42&lt;&gt;H42),"Please explain change in M/ment type",IF(LEN(J42)&lt;5,"Ensure method is fully explained.","OK"))),IF(AND(ROUND(K42,6)&gt;0,LEN(J42)&lt;5),"Ensure method is fully explained.","OK"))))))))))</f>
        <v/>
      </c>
      <c r="N42" s="185" t="str" cm="1">
        <f t="array" ref="N42">IF(AND(SUMPRODUCT(--(D42:F42&lt;&gt;""))=0,ISBLANK(K42)),"",
IF(S42=FALSE,"Incorrect ART, BRT or NE. Please select correct threshold code",
IF(ISBLANK(F42),"No value for previous year",
IF(AND(F42=0,ROUND(K42,6)&gt;0,G42="NE"),"Please explain change from NE",
IF(AND(K42=0,L42="NE", OR(G42="ART",G42="BRT")),"Please explain change to NE",
IF(AND(SUMPRODUCT(--(D42:E42&lt;&gt;""))=0,F42=0,ROUND(K42,6)=0),"Previously not reported, please enter a value or 0 to confirm",IF(AND(G42="BRT",L42="BRT"),"OK",IF(AND(F42=0,OR(ROUND(K42,6)=0,K42&lt;C42),OR(G42="NA",G42="NE")),"OK",
IF(AND(SUMPRODUCT(--(D42:E42&lt;&gt;""))&gt;0,F42=0,ISBLANK(K42)),"Previously reported as BRT, please enter a value or provide explanation",
IF(AND(ROUND(F42,6)=ROUND(K42,6),ROUND(K42,6)&gt;0,NOT(ISBLANK(F42))),"Current = previous. Please re-enter value or provide explanation",
IF(AND(F42=0,ROUND(K42,6)=0,G42="ART",L42="NE"),"ART to NE – please explain",IF(AND(ROUND(K42,6)=0,G42="BRT"),"BRT to NE - please explain",
IF(AND(L42="NE",F42&gt;0,ABS(((K42-F42)/F42*100))&gt;=P42),CONCATENATE(FIXED(((K42-F42)/F42)*100,2),"% - please explain"),IF(AND(L42="ART",G42="ART",F42&gt;0,ABS(((K42-F42)/F42*100))&gt;=P42),CONCATENATE(FIXED(((K42-F42)/F42)*100,2),"% - please explain"),
IF(AND(ROUND(K42,6)=0,G42="BRT",F42&lt;&gt;0),CONCATENATE(FIXED(((K42-F42)/F42)*100,2),"% - BRT to NE - please explain"),
IF(AND(F42=0,ROUND(K42,6)&gt;0,G42="BRT",L42="BRT"),"OK",
IF(AND(F42=0,ROUND(K42,6)&gt;0,G42="BRT",L42="ART"),"BRT to ART – please explain",
IF(AND(F42=0,ROUND(K42,6)&gt;0),"please explain increase",
IF(AND(L42="ART",F42&lt;C42,F42&lt;&gt;0),CONCATENATE(FIXED(((K42-F42)/F42)*100,2),"% - BRT to ART – please explain"),
IF(AND(L42="ART",F42&lt;C42,F42=0),"No value for previous year",
IF(AND(L42="BRT",F42&gt;=C42,F42&lt;&gt;0),CONCATENATE(FIXED(((K42-F42)/F42)*100,2),"% - ART to BRT – please explain"),
IF(AND(L42="BRT",F42&gt;=C42,F42=0),"No value for previous year",
IF(AND(L42="BRT",F42&gt;0,ABS(((K42-F42)/F42*100))&lt;50),CONCATENATE(FIXED(((K42-F42)/F42)*100,2),"% - OK"),
IF(AND(L42="BRT",F42&gt;0,ABS(((K42-F42)/F42*100))&gt;=P42),CONCATENATE(FIXED(((K42-F42)/F42)*100,2),"% - please explain"),
IF(F42&lt;&gt;0,CONCATENATE(FIXED(((K42-F42)/F42)*100,2),"% - OK"),"No value for previous year")))))))))))))))))))))))))</f>
        <v/>
      </c>
      <c r="O42" s="75"/>
      <c r="P42" s="43" t="str" cm="1">
        <f t="array" ref="P42">IF(SUMPRODUCT(--(D42:E42&lt;&gt;""))=0,"",IF(ISERROR(VLOOKUP(#REF!,Codes!D$2:D$8,1,FALSE)),25,10))</f>
        <v/>
      </c>
      <c r="Q42" s="43" t="b" cm="1">
        <f t="array" ref="Q42">IF(AND(ISBLANK(K42), L42="BRT", LEN(O42)&gt;10), TRUE,
IF(SUMPRODUCT(--(D42:K42&lt;&gt;""))=0, TRUE,
IF(ISBLANK(L42), TRUE,
IF(S42=FALSE, FALSE,
IF(L42="INVALID", FALSE,
IF(AND(ISNUMBER(FIND("M/ment", M42)), LEN(O42)&gt;10), TRUE,
IF(AND(M42&lt;&gt;"OK", LEN(J42)&lt;10), FALSE,
IF(ISERR(FIND("OK", N42)),
IF(AND(FIND("please", LOWER(N42))&gt;0, LEN(O42)&lt;10), FALSE, TRUE),
TRUE))))))))</f>
        <v>1</v>
      </c>
      <c r="R42" t="str">
        <f t="shared" si="0"/>
        <v>BRT</v>
      </c>
      <c r="S42" t="b">
        <f t="shared" si="1"/>
        <v>0</v>
      </c>
    </row>
    <row r="43" spans="1:19" ht="25" customHeight="1">
      <c r="A43" s="164"/>
      <c r="B43" s="165"/>
      <c r="C43" s="165"/>
      <c r="D43" s="166"/>
      <c r="E43" s="166"/>
      <c r="F43" s="166"/>
      <c r="G43" s="166"/>
      <c r="H43" s="75"/>
      <c r="I43" s="75"/>
      <c r="J43" s="75"/>
      <c r="K43" s="163"/>
      <c r="L43" s="224"/>
      <c r="M43" s="184" t="str" cm="1">
        <f t="array" ref="M43">IF(AND(SUMPRODUCT(--(D43:E43&lt;&gt;""))=0,ISBLANK(K43)),"",IF(AND(K43&lt;&gt;"",NOT(ISNUMBER(K43))),"Please enter a numeric value for Total Emission",IF(AND(ISBLANK(K43),L43="BRT"),"Please enter a numeric value for Total Emission or a qualification for not providing BRT Total Emission",IF(ISBLANK(K43),"Please enter a numeric value for Total Emission",IF(ISBLANK(L43),"Please select ART, BRT or NE",IF(AND(ISBLANK(I43),ROUND(K43,6)&gt;0),"Enter method",IF(AND(ISBLANK(J43),L43&lt;&gt;""),"Ensure method is fully explained",IF(AND(SUMPRODUCT(--(D43:E43&lt;&gt;""))&gt;0,D43&lt;&gt;H43,K43=0),"Please explain change in M/ment type",IF(AND(SUMPRODUCT(--(D43:E43&lt;&gt;""))&gt;0,D43&lt;&gt;H43),IF(LEN(J43)&lt;5,"Please explain change in M/ment type; Ensure method is fully explained.",IF(AND(SUMPRODUCT(--(D43:E43&lt;&gt;""))&gt;0,D43&lt;&gt;H43),"Please explain change in M/ment type",IF(LEN(J43)&lt;5,"Ensure method is fully explained.","OK"))),IF(AND(ROUND(K43,6)&gt;0,LEN(J43)&lt;5),"Ensure method is fully explained.","OK"))))))))))</f>
        <v/>
      </c>
      <c r="N43" s="185" t="str" cm="1">
        <f t="array" ref="N43">IF(AND(SUMPRODUCT(--(D43:F43&lt;&gt;""))=0,ISBLANK(K43)),"",
IF(S43=FALSE,"Incorrect ART, BRT or NE. Please select correct threshold code",
IF(ISBLANK(F43),"No value for previous year",
IF(AND(F43=0,ROUND(K43,6)&gt;0,G43="NE"),"Please explain change from NE",
IF(AND(K43=0,L43="NE", OR(G43="ART",G43="BRT")),"Please explain change to NE",
IF(AND(SUMPRODUCT(--(D43:E43&lt;&gt;""))=0,F43=0,ROUND(K43,6)=0),"Previously not reported, please enter a value or 0 to confirm",IF(AND(G43="BRT",L43="BRT"),"OK",IF(AND(F43=0,OR(ROUND(K43,6)=0,K43&lt;C43),OR(G43="NA",G43="NE")),"OK",
IF(AND(SUMPRODUCT(--(D43:E43&lt;&gt;""))&gt;0,F43=0,ISBLANK(K43)),"Previously reported as BRT, please enter a value or provide explanation",
IF(AND(ROUND(F43,6)=ROUND(K43,6),ROUND(K43,6)&gt;0,NOT(ISBLANK(F43))),"Current = previous. Please re-enter value or provide explanation",
IF(AND(F43=0,ROUND(K43,6)=0,G43="ART",L43="NE"),"ART to NE – please explain",IF(AND(ROUND(K43,6)=0,G43="BRT"),"BRT to NE - please explain",
IF(AND(L43="NE",F43&gt;0,ABS(((K43-F43)/F43*100))&gt;=P43),CONCATENATE(FIXED(((K43-F43)/F43)*100,2),"% - please explain"),IF(AND(L43="ART",G43="ART",F43&gt;0,ABS(((K43-F43)/F43*100))&gt;=P43),CONCATENATE(FIXED(((K43-F43)/F43)*100,2),"% - please explain"),
IF(AND(ROUND(K43,6)=0,G43="BRT",F43&lt;&gt;0),CONCATENATE(FIXED(((K43-F43)/F43)*100,2),"% - BRT to NE - please explain"),
IF(AND(F43=0,ROUND(K43,6)&gt;0,G43="BRT",L43="BRT"),"OK",
IF(AND(F43=0,ROUND(K43,6)&gt;0,G43="BRT",L43="ART"),"BRT to ART – please explain",
IF(AND(F43=0,ROUND(K43,6)&gt;0),"please explain increase",
IF(AND(L43="ART",F43&lt;C43,F43&lt;&gt;0),CONCATENATE(FIXED(((K43-F43)/F43)*100,2),"% - BRT to ART – please explain"),
IF(AND(L43="ART",F43&lt;C43,F43=0),"No value for previous year",
IF(AND(L43="BRT",F43&gt;=C43,F43&lt;&gt;0),CONCATENATE(FIXED(((K43-F43)/F43)*100,2),"% - ART to BRT – please explain"),
IF(AND(L43="BRT",F43&gt;=C43,F43=0),"No value for previous year",
IF(AND(L43="BRT",F43&gt;0,ABS(((K43-F43)/F43*100))&lt;50),CONCATENATE(FIXED(((K43-F43)/F43)*100,2),"% - OK"),
IF(AND(L43="BRT",F43&gt;0,ABS(((K43-F43)/F43*100))&gt;=P43),CONCATENATE(FIXED(((K43-F43)/F43)*100,2),"% - please explain"),
IF(F43&lt;&gt;0,CONCATENATE(FIXED(((K43-F43)/F43)*100,2),"% - OK"),"No value for previous year")))))))))))))))))))))))))</f>
        <v/>
      </c>
      <c r="O43" s="75"/>
      <c r="P43" s="43" t="str" cm="1">
        <f t="array" ref="P43">IF(SUMPRODUCT(--(D43:E43&lt;&gt;""))=0,"",IF(ISERROR(VLOOKUP(#REF!,Codes!D$2:D$8,1,FALSE)),25,10))</f>
        <v/>
      </c>
      <c r="Q43" s="43" t="b" cm="1">
        <f t="array" ref="Q43">IF(AND(ISBLANK(K43), L43="BRT", LEN(O43)&gt;10), TRUE,
IF(SUMPRODUCT(--(D43:K43&lt;&gt;""))=0, TRUE,
IF(ISBLANK(L43), TRUE,
IF(S43=FALSE, FALSE,
IF(L43="INVALID", FALSE,
IF(AND(ISNUMBER(FIND("M/ment", M43)), LEN(O43)&gt;10), TRUE,
IF(AND(M43&lt;&gt;"OK", LEN(J43)&lt;10), FALSE,
IF(ISERR(FIND("OK", N43)),
IF(AND(FIND("please", LOWER(N43))&gt;0, LEN(O43)&lt;10), FALSE, TRUE),
TRUE))))))))</f>
        <v>1</v>
      </c>
      <c r="R43" t="str">
        <f t="shared" si="0"/>
        <v>BRT</v>
      </c>
      <c r="S43" t="b">
        <f t="shared" si="1"/>
        <v>0</v>
      </c>
    </row>
    <row r="44" spans="1:19" ht="25" customHeight="1">
      <c r="A44" s="164"/>
      <c r="B44" s="165"/>
      <c r="C44" s="165"/>
      <c r="D44" s="166"/>
      <c r="E44" s="166"/>
      <c r="F44" s="166"/>
      <c r="G44" s="166"/>
      <c r="H44" s="75"/>
      <c r="I44" s="75"/>
      <c r="J44" s="75"/>
      <c r="K44" s="163"/>
      <c r="L44" s="224"/>
      <c r="M44" s="184" t="str" cm="1">
        <f t="array" ref="M44">IF(AND(SUMPRODUCT(--(D44:E44&lt;&gt;""))=0,ISBLANK(K44)),"",IF(AND(K44&lt;&gt;"",NOT(ISNUMBER(K44))),"Please enter a numeric value for Total Emission",IF(AND(ISBLANK(K44),L44="BRT"),"Please enter a numeric value for Total Emission or a qualification for not providing BRT Total Emission",IF(ISBLANK(K44),"Please enter a numeric value for Total Emission",IF(ISBLANK(L44),"Please select ART, BRT or NE",IF(AND(ISBLANK(I44),ROUND(K44,6)&gt;0),"Enter method",IF(AND(ISBLANK(J44),L44&lt;&gt;""),"Ensure method is fully explained",IF(AND(SUMPRODUCT(--(D44:E44&lt;&gt;""))&gt;0,D44&lt;&gt;H44,K44=0),"Please explain change in M/ment type",IF(AND(SUMPRODUCT(--(D44:E44&lt;&gt;""))&gt;0,D44&lt;&gt;H44),IF(LEN(J44)&lt;5,"Please explain change in M/ment type; Ensure method is fully explained.",IF(AND(SUMPRODUCT(--(D44:E44&lt;&gt;""))&gt;0,D44&lt;&gt;H44),"Please explain change in M/ment type",IF(LEN(J44)&lt;5,"Ensure method is fully explained.","OK"))),IF(AND(ROUND(K44,6)&gt;0,LEN(J44)&lt;5),"Ensure method is fully explained.","OK"))))))))))</f>
        <v/>
      </c>
      <c r="N44" s="185" t="str" cm="1">
        <f t="array" ref="N44">IF(AND(SUMPRODUCT(--(D44:F44&lt;&gt;""))=0,ISBLANK(K44)),"",
IF(S44=FALSE,"Incorrect ART, BRT or NE. Please select correct threshold code",
IF(ISBLANK(F44),"No value for previous year",
IF(AND(F44=0,ROUND(K44,6)&gt;0,G44="NE"),"Please explain change from NE",
IF(AND(K44=0,L44="NE", OR(G44="ART",G44="BRT")),"Please explain change to NE",
IF(AND(SUMPRODUCT(--(D44:E44&lt;&gt;""))=0,F44=0,ROUND(K44,6)=0),"Previously not reported, please enter a value or 0 to confirm",IF(AND(G44="BRT",L44="BRT"),"OK",IF(AND(F44=0,OR(ROUND(K44,6)=0,K44&lt;C44),OR(G44="NA",G44="NE")),"OK",
IF(AND(SUMPRODUCT(--(D44:E44&lt;&gt;""))&gt;0,F44=0,ISBLANK(K44)),"Previously reported as BRT, please enter a value or provide explanation",
IF(AND(ROUND(F44,6)=ROUND(K44,6),ROUND(K44,6)&gt;0,NOT(ISBLANK(F44))),"Current = previous. Please re-enter value or provide explanation",
IF(AND(F44=0,ROUND(K44,6)=0,G44="ART",L44="NE"),"ART to NE – please explain",IF(AND(ROUND(K44,6)=0,G44="BRT"),"BRT to NE - please explain",
IF(AND(L44="NE",F44&gt;0,ABS(((K44-F44)/F44*100))&gt;=P44),CONCATENATE(FIXED(((K44-F44)/F44)*100,2),"% - please explain"),IF(AND(L44="ART",G44="ART",F44&gt;0,ABS(((K44-F44)/F44*100))&gt;=P44),CONCATENATE(FIXED(((K44-F44)/F44)*100,2),"% - please explain"),
IF(AND(ROUND(K44,6)=0,G44="BRT",F44&lt;&gt;0),CONCATENATE(FIXED(((K44-F44)/F44)*100,2),"% - BRT to NE - please explain"),
IF(AND(F44=0,ROUND(K44,6)&gt;0,G44="BRT",L44="BRT"),"OK",
IF(AND(F44=0,ROUND(K44,6)&gt;0,G44="BRT",L44="ART"),"BRT to ART – please explain",
IF(AND(F44=0,ROUND(K44,6)&gt;0),"please explain increase",
IF(AND(L44="ART",F44&lt;C44,F44&lt;&gt;0),CONCATENATE(FIXED(((K44-F44)/F44)*100,2),"% - BRT to ART – please explain"),
IF(AND(L44="ART",F44&lt;C44,F44=0),"No value for previous year",
IF(AND(L44="BRT",F44&gt;=C44,F44&lt;&gt;0),CONCATENATE(FIXED(((K44-F44)/F44)*100,2),"% - ART to BRT – please explain"),
IF(AND(L44="BRT",F44&gt;=C44,F44=0),"No value for previous year",
IF(AND(L44="BRT",F44&gt;0,ABS(((K44-F44)/F44*100))&lt;50),CONCATENATE(FIXED(((K44-F44)/F44)*100,2),"% - OK"),
IF(AND(L44="BRT",F44&gt;0,ABS(((K44-F44)/F44*100))&gt;=P44),CONCATENATE(FIXED(((K44-F44)/F44)*100,2),"% - please explain"),
IF(F44&lt;&gt;0,CONCATENATE(FIXED(((K44-F44)/F44)*100,2),"% - OK"),"No value for previous year")))))))))))))))))))))))))</f>
        <v/>
      </c>
      <c r="O44" s="75"/>
      <c r="P44" s="43" t="str" cm="1">
        <f t="array" ref="P44">IF(SUMPRODUCT(--(D44:E44&lt;&gt;""))=0,"",IF(ISERROR(VLOOKUP(#REF!,Codes!D$2:D$8,1,FALSE)),25,10))</f>
        <v/>
      </c>
      <c r="Q44" s="43" t="b" cm="1">
        <f t="array" ref="Q44">IF(AND(ISBLANK(K44), L44="BRT", LEN(O44)&gt;10), TRUE,
IF(SUMPRODUCT(--(D44:K44&lt;&gt;""))=0, TRUE,
IF(ISBLANK(L44), TRUE,
IF(S44=FALSE, FALSE,
IF(L44="INVALID", FALSE,
IF(AND(ISNUMBER(FIND("M/ment", M44)), LEN(O44)&gt;10), TRUE,
IF(AND(M44&lt;&gt;"OK", LEN(J44)&lt;10), FALSE,
IF(ISERR(FIND("OK", N44)),
IF(AND(FIND("please", LOWER(N44))&gt;0, LEN(O44)&lt;10), FALSE, TRUE),
TRUE))))))))</f>
        <v>1</v>
      </c>
      <c r="R44" t="str">
        <f t="shared" si="0"/>
        <v>BRT</v>
      </c>
      <c r="S44" t="b">
        <f t="shared" si="1"/>
        <v>0</v>
      </c>
    </row>
    <row r="45" spans="1:19" ht="25" customHeight="1">
      <c r="A45" s="164"/>
      <c r="B45" s="165"/>
      <c r="C45" s="165"/>
      <c r="D45" s="166"/>
      <c r="E45" s="166"/>
      <c r="F45" s="166"/>
      <c r="G45" s="166"/>
      <c r="H45" s="75"/>
      <c r="I45" s="75"/>
      <c r="J45" s="75"/>
      <c r="K45" s="163"/>
      <c r="L45" s="224"/>
      <c r="M45" s="184" t="str" cm="1">
        <f t="array" ref="M45">IF(AND(SUMPRODUCT(--(D45:E45&lt;&gt;""))=0,ISBLANK(K45)),"",IF(AND(K45&lt;&gt;"",NOT(ISNUMBER(K45))),"Please enter a numeric value for Total Emission",IF(AND(ISBLANK(K45),L45="BRT"),"Please enter a numeric value for Total Emission or a qualification for not providing BRT Total Emission",IF(ISBLANK(K45),"Please enter a numeric value for Total Emission",IF(ISBLANK(L45),"Please select ART, BRT or NE",IF(AND(ISBLANK(I45),ROUND(K45,6)&gt;0),"Enter method",IF(AND(ISBLANK(J45),L45&lt;&gt;""),"Ensure method is fully explained",IF(AND(SUMPRODUCT(--(D45:E45&lt;&gt;""))&gt;0,D45&lt;&gt;H45,K45=0),"Please explain change in M/ment type",IF(AND(SUMPRODUCT(--(D45:E45&lt;&gt;""))&gt;0,D45&lt;&gt;H45),IF(LEN(J45)&lt;5,"Please explain change in M/ment type; Ensure method is fully explained.",IF(AND(SUMPRODUCT(--(D45:E45&lt;&gt;""))&gt;0,D45&lt;&gt;H45),"Please explain change in M/ment type",IF(LEN(J45)&lt;5,"Ensure method is fully explained.","OK"))),IF(AND(ROUND(K45,6)&gt;0,LEN(J45)&lt;5),"Ensure method is fully explained.","OK"))))))))))</f>
        <v/>
      </c>
      <c r="N45" s="185" t="str" cm="1">
        <f t="array" ref="N45">IF(AND(SUMPRODUCT(--(D45:F45&lt;&gt;""))=0,ISBLANK(K45)),"",
IF(S45=FALSE,"Incorrect ART, BRT or NE. Please select correct threshold code",
IF(ISBLANK(F45),"No value for previous year",
IF(AND(F45=0,ROUND(K45,6)&gt;0,G45="NE"),"Please explain change from NE",
IF(AND(K45=0,L45="NE", OR(G45="ART",G45="BRT")),"Please explain change to NE",
IF(AND(SUMPRODUCT(--(D45:E45&lt;&gt;""))=0,F45=0,ROUND(K45,6)=0),"Previously not reported, please enter a value or 0 to confirm",IF(AND(G45="BRT",L45="BRT"),"OK",IF(AND(F45=0,OR(ROUND(K45,6)=0,K45&lt;C45),OR(G45="NA",G45="NE")),"OK",
IF(AND(SUMPRODUCT(--(D45:E45&lt;&gt;""))&gt;0,F45=0,ISBLANK(K45)),"Previously reported as BRT, please enter a value or provide explanation",
IF(AND(ROUND(F45,6)=ROUND(K45,6),ROUND(K45,6)&gt;0,NOT(ISBLANK(F45))),"Current = previous. Please re-enter value or provide explanation",
IF(AND(F45=0,ROUND(K45,6)=0,G45="ART",L45="NE"),"ART to NE – please explain",IF(AND(ROUND(K45,6)=0,G45="BRT"),"BRT to NE - please explain",
IF(AND(L45="NE",F45&gt;0,ABS(((K45-F45)/F45*100))&gt;=P45),CONCATENATE(FIXED(((K45-F45)/F45)*100,2),"% - please explain"),IF(AND(L45="ART",G45="ART",F45&gt;0,ABS(((K45-F45)/F45*100))&gt;=P45),CONCATENATE(FIXED(((K45-F45)/F45)*100,2),"% - please explain"),
IF(AND(ROUND(K45,6)=0,G45="BRT",F45&lt;&gt;0),CONCATENATE(FIXED(((K45-F45)/F45)*100,2),"% - BRT to NE - please explain"),
IF(AND(F45=0,ROUND(K45,6)&gt;0,G45="BRT",L45="BRT"),"OK",
IF(AND(F45=0,ROUND(K45,6)&gt;0,G45="BRT",L45="ART"),"BRT to ART – please explain",
IF(AND(F45=0,ROUND(K45,6)&gt;0),"please explain increase",
IF(AND(L45="ART",F45&lt;C45,F45&lt;&gt;0),CONCATENATE(FIXED(((K45-F45)/F45)*100,2),"% - BRT to ART – please explain"),
IF(AND(L45="ART",F45&lt;C45,F45=0),"No value for previous year",
IF(AND(L45="BRT",F45&gt;=C45,F45&lt;&gt;0),CONCATENATE(FIXED(((K45-F45)/F45)*100,2),"% - ART to BRT – please explain"),
IF(AND(L45="BRT",F45&gt;=C45,F45=0),"No value for previous year",
IF(AND(L45="BRT",F45&gt;0,ABS(((K45-F45)/F45*100))&lt;50),CONCATENATE(FIXED(((K45-F45)/F45)*100,2),"% - OK"),
IF(AND(L45="BRT",F45&gt;0,ABS(((K45-F45)/F45*100))&gt;=P45),CONCATENATE(FIXED(((K45-F45)/F45)*100,2),"% - please explain"),
IF(F45&lt;&gt;0,CONCATENATE(FIXED(((K45-F45)/F45)*100,2),"% - OK"),"No value for previous year")))))))))))))))))))))))))</f>
        <v/>
      </c>
      <c r="O45" s="75"/>
      <c r="P45" s="43" t="str" cm="1">
        <f t="array" ref="P45">IF(SUMPRODUCT(--(D45:E45&lt;&gt;""))=0,"",IF(ISERROR(VLOOKUP(#REF!,Codes!D$2:D$8,1,FALSE)),25,10))</f>
        <v/>
      </c>
      <c r="Q45" s="43" t="b" cm="1">
        <f t="array" ref="Q45">IF(AND(ISBLANK(K45), L45="BRT", LEN(O45)&gt;10), TRUE,
IF(SUMPRODUCT(--(D45:K45&lt;&gt;""))=0, TRUE,
IF(ISBLANK(L45), TRUE,
IF(S45=FALSE, FALSE,
IF(L45="INVALID", FALSE,
IF(AND(ISNUMBER(FIND("M/ment", M45)), LEN(O45)&gt;10), TRUE,
IF(AND(M45&lt;&gt;"OK", LEN(J45)&lt;10), FALSE,
IF(ISERR(FIND("OK", N45)),
IF(AND(FIND("please", LOWER(N45))&gt;0, LEN(O45)&lt;10), FALSE, TRUE),
TRUE))))))))</f>
        <v>1</v>
      </c>
      <c r="R45" t="str">
        <f t="shared" si="0"/>
        <v>BRT</v>
      </c>
      <c r="S45" t="b">
        <f t="shared" si="1"/>
        <v>0</v>
      </c>
    </row>
    <row r="46" spans="1:19" ht="25" customHeight="1">
      <c r="A46" s="164"/>
      <c r="B46" s="165"/>
      <c r="C46" s="165"/>
      <c r="D46" s="166"/>
      <c r="E46" s="166"/>
      <c r="F46" s="166"/>
      <c r="G46" s="166"/>
      <c r="H46" s="75"/>
      <c r="I46" s="75"/>
      <c r="J46" s="75"/>
      <c r="K46" s="163"/>
      <c r="L46" s="224"/>
      <c r="M46" s="184" t="str" cm="1">
        <f t="array" ref="M46">IF(AND(SUMPRODUCT(--(D46:E46&lt;&gt;""))=0,ISBLANK(K46)),"",IF(AND(K46&lt;&gt;"",NOT(ISNUMBER(K46))),"Please enter a numeric value for Total Emission",IF(AND(ISBLANK(K46),L46="BRT"),"Please enter a numeric value for Total Emission or a qualification for not providing BRT Total Emission",IF(ISBLANK(K46),"Please enter a numeric value for Total Emission",IF(ISBLANK(L46),"Please select ART, BRT or NE",IF(AND(ISBLANK(I46),ROUND(K46,6)&gt;0),"Enter method",IF(AND(ISBLANK(J46),L46&lt;&gt;""),"Ensure method is fully explained",IF(AND(SUMPRODUCT(--(D46:E46&lt;&gt;""))&gt;0,D46&lt;&gt;H46,K46=0),"Please explain change in M/ment type",IF(AND(SUMPRODUCT(--(D46:E46&lt;&gt;""))&gt;0,D46&lt;&gt;H46),IF(LEN(J46)&lt;5,"Please explain change in M/ment type; Ensure method is fully explained.",IF(AND(SUMPRODUCT(--(D46:E46&lt;&gt;""))&gt;0,D46&lt;&gt;H46),"Please explain change in M/ment type",IF(LEN(J46)&lt;5,"Ensure method is fully explained.","OK"))),IF(AND(ROUND(K46,6)&gt;0,LEN(J46)&lt;5),"Ensure method is fully explained.","OK"))))))))))</f>
        <v/>
      </c>
      <c r="N46" s="185" t="str" cm="1">
        <f t="array" ref="N46">IF(AND(SUMPRODUCT(--(D46:F46&lt;&gt;""))=0,ISBLANK(K46)),"",
IF(S46=FALSE,"Incorrect ART, BRT or NE. Please select correct threshold code",
IF(ISBLANK(F46),"No value for previous year",
IF(AND(F46=0,ROUND(K46,6)&gt;0,G46="NE"),"Please explain change from NE",
IF(AND(K46=0,L46="NE", OR(G46="ART",G46="BRT")),"Please explain change to NE",
IF(AND(SUMPRODUCT(--(D46:E46&lt;&gt;""))=0,F46=0,ROUND(K46,6)=0),"Previously not reported, please enter a value or 0 to confirm",IF(AND(G46="BRT",L46="BRT"),"OK",IF(AND(F46=0,OR(ROUND(K46,6)=0,K46&lt;C46),OR(G46="NA",G46="NE")),"OK",
IF(AND(SUMPRODUCT(--(D46:E46&lt;&gt;""))&gt;0,F46=0,ISBLANK(K46)),"Previously reported as BRT, please enter a value or provide explanation",
IF(AND(ROUND(F46,6)=ROUND(K46,6),ROUND(K46,6)&gt;0,NOT(ISBLANK(F46))),"Current = previous. Please re-enter value or provide explanation",
IF(AND(F46=0,ROUND(K46,6)=0,G46="ART",L46="NE"),"ART to NE – please explain",IF(AND(ROUND(K46,6)=0,G46="BRT"),"BRT to NE - please explain",
IF(AND(L46="NE",F46&gt;0,ABS(((K46-F46)/F46*100))&gt;=P46),CONCATENATE(FIXED(((K46-F46)/F46)*100,2),"% - please explain"),IF(AND(L46="ART",G46="ART",F46&gt;0,ABS(((K46-F46)/F46*100))&gt;=P46),CONCATENATE(FIXED(((K46-F46)/F46)*100,2),"% - please explain"),
IF(AND(ROUND(K46,6)=0,G46="BRT",F46&lt;&gt;0),CONCATENATE(FIXED(((K46-F46)/F46)*100,2),"% - BRT to NE - please explain"),
IF(AND(F46=0,ROUND(K46,6)&gt;0,G46="BRT",L46="BRT"),"OK",
IF(AND(F46=0,ROUND(K46,6)&gt;0,G46="BRT",L46="ART"),"BRT to ART – please explain",
IF(AND(F46=0,ROUND(K46,6)&gt;0),"please explain increase",
IF(AND(L46="ART",F46&lt;C46,F46&lt;&gt;0),CONCATENATE(FIXED(((K46-F46)/F46)*100,2),"% - BRT to ART – please explain"),
IF(AND(L46="ART",F46&lt;C46,F46=0),"No value for previous year",
IF(AND(L46="BRT",F46&gt;=C46,F46&lt;&gt;0),CONCATENATE(FIXED(((K46-F46)/F46)*100,2),"% - ART to BRT – please explain"),
IF(AND(L46="BRT",F46&gt;=C46,F46=0),"No value for previous year",
IF(AND(L46="BRT",F46&gt;0,ABS(((K46-F46)/F46*100))&lt;50),CONCATENATE(FIXED(((K46-F46)/F46)*100,2),"% - OK"),
IF(AND(L46="BRT",F46&gt;0,ABS(((K46-F46)/F46*100))&gt;=P46),CONCATENATE(FIXED(((K46-F46)/F46)*100,2),"% - please explain"),
IF(F46&lt;&gt;0,CONCATENATE(FIXED(((K46-F46)/F46)*100,2),"% - OK"),"No value for previous year")))))))))))))))))))))))))</f>
        <v/>
      </c>
      <c r="O46" s="75"/>
      <c r="P46" s="43" t="str" cm="1">
        <f t="array" ref="P46">IF(SUMPRODUCT(--(D46:E46&lt;&gt;""))=0,"",IF(ISERROR(VLOOKUP(#REF!,Codes!D$2:D$8,1,FALSE)),25,10))</f>
        <v/>
      </c>
      <c r="Q46" s="43" t="b" cm="1">
        <f t="array" ref="Q46">IF(AND(ISBLANK(K46), L46="BRT", LEN(O46)&gt;10), TRUE,
IF(SUMPRODUCT(--(D46:K46&lt;&gt;""))=0, TRUE,
IF(ISBLANK(L46), TRUE,
IF(S46=FALSE, FALSE,
IF(L46="INVALID", FALSE,
IF(AND(ISNUMBER(FIND("M/ment", M46)), LEN(O46)&gt;10), TRUE,
IF(AND(M46&lt;&gt;"OK", LEN(J46)&lt;10), FALSE,
IF(ISERR(FIND("OK", N46)),
IF(AND(FIND("please", LOWER(N46))&gt;0, LEN(O46)&lt;10), FALSE, TRUE),
TRUE))))))))</f>
        <v>1</v>
      </c>
      <c r="R46" t="str">
        <f t="shared" si="0"/>
        <v>BRT</v>
      </c>
      <c r="S46" t="b">
        <f t="shared" si="1"/>
        <v>0</v>
      </c>
    </row>
    <row r="47" spans="1:19" ht="25" customHeight="1">
      <c r="A47" s="164"/>
      <c r="B47" s="165"/>
      <c r="C47" s="165"/>
      <c r="D47" s="166"/>
      <c r="E47" s="166"/>
      <c r="F47" s="166"/>
      <c r="G47" s="166"/>
      <c r="H47" s="75"/>
      <c r="I47" s="75"/>
      <c r="J47" s="75"/>
      <c r="K47" s="163"/>
      <c r="L47" s="224"/>
      <c r="M47" s="184" t="str" cm="1">
        <f t="array" ref="M47">IF(AND(SUMPRODUCT(--(D47:E47&lt;&gt;""))=0,ISBLANK(K47)),"",IF(AND(K47&lt;&gt;"",NOT(ISNUMBER(K47))),"Please enter a numeric value for Total Emission",IF(AND(ISBLANK(K47),L47="BRT"),"Please enter a numeric value for Total Emission or a qualification for not providing BRT Total Emission",IF(ISBLANK(K47),"Please enter a numeric value for Total Emission",IF(ISBLANK(L47),"Please select ART, BRT or NE",IF(AND(ISBLANK(I47),ROUND(K47,6)&gt;0),"Enter method",IF(AND(ISBLANK(J47),L47&lt;&gt;""),"Ensure method is fully explained",IF(AND(SUMPRODUCT(--(D47:E47&lt;&gt;""))&gt;0,D47&lt;&gt;H47,K47=0),"Please explain change in M/ment type",IF(AND(SUMPRODUCT(--(D47:E47&lt;&gt;""))&gt;0,D47&lt;&gt;H47),IF(LEN(J47)&lt;5,"Please explain change in M/ment type; Ensure method is fully explained.",IF(AND(SUMPRODUCT(--(D47:E47&lt;&gt;""))&gt;0,D47&lt;&gt;H47),"Please explain change in M/ment type",IF(LEN(J47)&lt;5,"Ensure method is fully explained.","OK"))),IF(AND(ROUND(K47,6)&gt;0,LEN(J47)&lt;5),"Ensure method is fully explained.","OK"))))))))))</f>
        <v/>
      </c>
      <c r="N47" s="185" t="str" cm="1">
        <f t="array" ref="N47">IF(AND(SUMPRODUCT(--(D47:F47&lt;&gt;""))=0,ISBLANK(K47)),"",
IF(S47=FALSE,"Incorrect ART, BRT or NE. Please select correct threshold code",
IF(ISBLANK(F47),"No value for previous year",
IF(AND(F47=0,ROUND(K47,6)&gt;0,G47="NE"),"Please explain change from NE",
IF(AND(K47=0,L47="NE", OR(G47="ART",G47="BRT")),"Please explain change to NE",
IF(AND(SUMPRODUCT(--(D47:E47&lt;&gt;""))=0,F47=0,ROUND(K47,6)=0),"Previously not reported, please enter a value or 0 to confirm",IF(AND(G47="BRT",L47="BRT"),"OK",IF(AND(F47=0,OR(ROUND(K47,6)=0,K47&lt;C47),OR(G47="NA",G47="NE")),"OK",
IF(AND(SUMPRODUCT(--(D47:E47&lt;&gt;""))&gt;0,F47=0,ISBLANK(K47)),"Previously reported as BRT, please enter a value or provide explanation",
IF(AND(ROUND(F47,6)=ROUND(K47,6),ROUND(K47,6)&gt;0,NOT(ISBLANK(F47))),"Current = previous. Please re-enter value or provide explanation",
IF(AND(F47=0,ROUND(K47,6)=0,G47="ART",L47="NE"),"ART to NE – please explain",IF(AND(ROUND(K47,6)=0,G47="BRT"),"BRT to NE - please explain",
IF(AND(L47="NE",F47&gt;0,ABS(((K47-F47)/F47*100))&gt;=P47),CONCATENATE(FIXED(((K47-F47)/F47)*100,2),"% - please explain"),IF(AND(L47="ART",G47="ART",F47&gt;0,ABS(((K47-F47)/F47*100))&gt;=P47),CONCATENATE(FIXED(((K47-F47)/F47)*100,2),"% - please explain"),
IF(AND(ROUND(K47,6)=0,G47="BRT",F47&lt;&gt;0),CONCATENATE(FIXED(((K47-F47)/F47)*100,2),"% - BRT to NE - please explain"),
IF(AND(F47=0,ROUND(K47,6)&gt;0,G47="BRT",L47="BRT"),"OK",
IF(AND(F47=0,ROUND(K47,6)&gt;0,G47="BRT",L47="ART"),"BRT to ART – please explain",
IF(AND(F47=0,ROUND(K47,6)&gt;0),"please explain increase",
IF(AND(L47="ART",F47&lt;C47,F47&lt;&gt;0),CONCATENATE(FIXED(((K47-F47)/F47)*100,2),"% - BRT to ART – please explain"),
IF(AND(L47="ART",F47&lt;C47,F47=0),"No value for previous year",
IF(AND(L47="BRT",F47&gt;=C47,F47&lt;&gt;0),CONCATENATE(FIXED(((K47-F47)/F47)*100,2),"% - ART to BRT – please explain"),
IF(AND(L47="BRT",F47&gt;=C47,F47=0),"No value for previous year",
IF(AND(L47="BRT",F47&gt;0,ABS(((K47-F47)/F47*100))&lt;50),CONCATENATE(FIXED(((K47-F47)/F47)*100,2),"% - OK"),
IF(AND(L47="BRT",F47&gt;0,ABS(((K47-F47)/F47*100))&gt;=P47),CONCATENATE(FIXED(((K47-F47)/F47)*100,2),"% - please explain"),
IF(F47&lt;&gt;0,CONCATENATE(FIXED(((K47-F47)/F47)*100,2),"% - OK"),"No value for previous year")))))))))))))))))))))))))</f>
        <v/>
      </c>
      <c r="O47" s="75"/>
      <c r="P47" s="43" t="str" cm="1">
        <f t="array" ref="P47">IF(SUMPRODUCT(--(D47:E47&lt;&gt;""))=0,"",IF(ISERROR(VLOOKUP(#REF!,Codes!D$2:D$8,1,FALSE)),25,10))</f>
        <v/>
      </c>
      <c r="Q47" s="43" t="b" cm="1">
        <f t="array" ref="Q47">IF(AND(ISBLANK(K47), L47="BRT", LEN(O47)&gt;10), TRUE,
IF(SUMPRODUCT(--(D47:K47&lt;&gt;""))=0, TRUE,
IF(ISBLANK(L47), TRUE,
IF(S47=FALSE, FALSE,
IF(L47="INVALID", FALSE,
IF(AND(ISNUMBER(FIND("M/ment", M47)), LEN(O47)&gt;10), TRUE,
IF(AND(M47&lt;&gt;"OK", LEN(J47)&lt;10), FALSE,
IF(ISERR(FIND("OK", N47)),
IF(AND(FIND("please", LOWER(N47))&gt;0, LEN(O47)&lt;10), FALSE, TRUE),
TRUE))))))))</f>
        <v>1</v>
      </c>
      <c r="R47" t="str">
        <f t="shared" si="0"/>
        <v>BRT</v>
      </c>
      <c r="S47" t="b">
        <f t="shared" si="1"/>
        <v>0</v>
      </c>
    </row>
    <row r="48" spans="1:19" ht="25" customHeight="1">
      <c r="A48" s="164"/>
      <c r="B48" s="165"/>
      <c r="C48" s="165"/>
      <c r="D48" s="166"/>
      <c r="E48" s="166"/>
      <c r="F48" s="166"/>
      <c r="G48" s="166"/>
      <c r="H48" s="75"/>
      <c r="I48" s="75"/>
      <c r="J48" s="75"/>
      <c r="K48" s="163"/>
      <c r="L48" s="224"/>
      <c r="M48" s="184" t="str" cm="1">
        <f t="array" ref="M48">IF(AND(SUMPRODUCT(--(D48:E48&lt;&gt;""))=0,ISBLANK(K48)),"",IF(AND(K48&lt;&gt;"",NOT(ISNUMBER(K48))),"Please enter a numeric value for Total Emission",IF(AND(ISBLANK(K48),L48="BRT"),"Please enter a numeric value for Total Emission or a qualification for not providing BRT Total Emission",IF(ISBLANK(K48),"Please enter a numeric value for Total Emission",IF(ISBLANK(L48),"Please select ART, BRT or NE",IF(AND(ISBLANK(I48),ROUND(K48,6)&gt;0),"Enter method",IF(AND(ISBLANK(J48),L48&lt;&gt;""),"Ensure method is fully explained",IF(AND(SUMPRODUCT(--(D48:E48&lt;&gt;""))&gt;0,D48&lt;&gt;H48,K48=0),"Please explain change in M/ment type",IF(AND(SUMPRODUCT(--(D48:E48&lt;&gt;""))&gt;0,D48&lt;&gt;H48),IF(LEN(J48)&lt;5,"Please explain change in M/ment type; Ensure method is fully explained.",IF(AND(SUMPRODUCT(--(D48:E48&lt;&gt;""))&gt;0,D48&lt;&gt;H48),"Please explain change in M/ment type",IF(LEN(J48)&lt;5,"Ensure method is fully explained.","OK"))),IF(AND(ROUND(K48,6)&gt;0,LEN(J48)&lt;5),"Ensure method is fully explained.","OK"))))))))))</f>
        <v/>
      </c>
      <c r="N48" s="185" t="str" cm="1">
        <f t="array" ref="N48">IF(AND(SUMPRODUCT(--(D48:F48&lt;&gt;""))=0,ISBLANK(K48)),"",
IF(S48=FALSE,"Incorrect ART, BRT or NE. Please select correct threshold code",
IF(ISBLANK(F48),"No value for previous year",
IF(AND(F48=0,ROUND(K48,6)&gt;0,G48="NE"),"Please explain change from NE",
IF(AND(K48=0,L48="NE", OR(G48="ART",G48="BRT")),"Please explain change to NE",
IF(AND(SUMPRODUCT(--(D48:E48&lt;&gt;""))=0,F48=0,ROUND(K48,6)=0),"Previously not reported, please enter a value or 0 to confirm",IF(AND(G48="BRT",L48="BRT"),"OK",IF(AND(F48=0,OR(ROUND(K48,6)=0,K48&lt;C48),OR(G48="NA",G48="NE")),"OK",
IF(AND(SUMPRODUCT(--(D48:E48&lt;&gt;""))&gt;0,F48=0,ISBLANK(K48)),"Previously reported as BRT, please enter a value or provide explanation",
IF(AND(ROUND(F48,6)=ROUND(K48,6),ROUND(K48,6)&gt;0,NOT(ISBLANK(F48))),"Current = previous. Please re-enter value or provide explanation",
IF(AND(F48=0,ROUND(K48,6)=0,G48="ART",L48="NE"),"ART to NE – please explain",IF(AND(ROUND(K48,6)=0,G48="BRT"),"BRT to NE - please explain",
IF(AND(L48="NE",F48&gt;0,ABS(((K48-F48)/F48*100))&gt;=P48),CONCATENATE(FIXED(((K48-F48)/F48)*100,2),"% - please explain"),IF(AND(L48="ART",G48="ART",F48&gt;0,ABS(((K48-F48)/F48*100))&gt;=P48),CONCATENATE(FIXED(((K48-F48)/F48)*100,2),"% - please explain"),
IF(AND(ROUND(K48,6)=0,G48="BRT",F48&lt;&gt;0),CONCATENATE(FIXED(((K48-F48)/F48)*100,2),"% - BRT to NE - please explain"),
IF(AND(F48=0,ROUND(K48,6)&gt;0,G48="BRT",L48="BRT"),"OK",
IF(AND(F48=0,ROUND(K48,6)&gt;0,G48="BRT",L48="ART"),"BRT to ART – please explain",
IF(AND(F48=0,ROUND(K48,6)&gt;0),"please explain increase",
IF(AND(L48="ART",F48&lt;C48,F48&lt;&gt;0),CONCATENATE(FIXED(((K48-F48)/F48)*100,2),"% - BRT to ART – please explain"),
IF(AND(L48="ART",F48&lt;C48,F48=0),"No value for previous year",
IF(AND(L48="BRT",F48&gt;=C48,F48&lt;&gt;0),CONCATENATE(FIXED(((K48-F48)/F48)*100,2),"% - ART to BRT – please explain"),
IF(AND(L48="BRT",F48&gt;=C48,F48=0),"No value for previous year",
IF(AND(L48="BRT",F48&gt;0,ABS(((K48-F48)/F48*100))&lt;50),CONCATENATE(FIXED(((K48-F48)/F48)*100,2),"% - OK"),
IF(AND(L48="BRT",F48&gt;0,ABS(((K48-F48)/F48*100))&gt;=P48),CONCATENATE(FIXED(((K48-F48)/F48)*100,2),"% - please explain"),
IF(F48&lt;&gt;0,CONCATENATE(FIXED(((K48-F48)/F48)*100,2),"% - OK"),"No value for previous year")))))))))))))))))))))))))</f>
        <v/>
      </c>
      <c r="O48" s="75"/>
      <c r="P48" s="43" t="str" cm="1">
        <f t="array" ref="P48">IF(SUMPRODUCT(--(D48:E48&lt;&gt;""))=0,"",IF(ISERROR(VLOOKUP(#REF!,Codes!D$2:D$8,1,FALSE)),25,10))</f>
        <v/>
      </c>
      <c r="Q48" s="43" t="b" cm="1">
        <f t="array" ref="Q48">IF(AND(ISBLANK(K48), L48="BRT", LEN(O48)&gt;10), TRUE,
IF(SUMPRODUCT(--(D48:K48&lt;&gt;""))=0, TRUE,
IF(ISBLANK(L48), TRUE,
IF(S48=FALSE, FALSE,
IF(L48="INVALID", FALSE,
IF(AND(ISNUMBER(FIND("M/ment", M48)), LEN(O48)&gt;10), TRUE,
IF(AND(M48&lt;&gt;"OK", LEN(J48)&lt;10), FALSE,
IF(ISERR(FIND("OK", N48)),
IF(AND(FIND("please", LOWER(N48))&gt;0, LEN(O48)&lt;10), FALSE, TRUE),
TRUE))))))))</f>
        <v>1</v>
      </c>
      <c r="R48" t="str">
        <f t="shared" si="0"/>
        <v>BRT</v>
      </c>
      <c r="S48" t="b">
        <f t="shared" si="1"/>
        <v>0</v>
      </c>
    </row>
    <row r="49" spans="1:19" ht="25" customHeight="1">
      <c r="A49" s="164"/>
      <c r="B49" s="165"/>
      <c r="C49" s="165"/>
      <c r="D49" s="166"/>
      <c r="E49" s="166"/>
      <c r="F49" s="166"/>
      <c r="G49" s="166"/>
      <c r="H49" s="75"/>
      <c r="I49" s="75"/>
      <c r="J49" s="75"/>
      <c r="K49" s="163"/>
      <c r="L49" s="224"/>
      <c r="M49" s="184" t="str" cm="1">
        <f t="array" ref="M49">IF(AND(SUMPRODUCT(--(D49:E49&lt;&gt;""))=0,ISBLANK(K49)),"",IF(AND(K49&lt;&gt;"",NOT(ISNUMBER(K49))),"Please enter a numeric value for Total Emission",IF(AND(ISBLANK(K49),L49="BRT"),"Please enter a numeric value for Total Emission or a qualification for not providing BRT Total Emission",IF(ISBLANK(K49),"Please enter a numeric value for Total Emission",IF(ISBLANK(L49),"Please select ART, BRT or NE",IF(AND(ISBLANK(I49),ROUND(K49,6)&gt;0),"Enter method",IF(AND(ISBLANK(J49),L49&lt;&gt;""),"Ensure method is fully explained",IF(AND(SUMPRODUCT(--(D49:E49&lt;&gt;""))&gt;0,D49&lt;&gt;H49,K49=0),"Please explain change in M/ment type",IF(AND(SUMPRODUCT(--(D49:E49&lt;&gt;""))&gt;0,D49&lt;&gt;H49),IF(LEN(J49)&lt;5,"Please explain change in M/ment type; Ensure method is fully explained.",IF(AND(SUMPRODUCT(--(D49:E49&lt;&gt;""))&gt;0,D49&lt;&gt;H49),"Please explain change in M/ment type",IF(LEN(J49)&lt;5,"Ensure method is fully explained.","OK"))),IF(AND(ROUND(K49,6)&gt;0,LEN(J49)&lt;5),"Ensure method is fully explained.","OK"))))))))))</f>
        <v/>
      </c>
      <c r="N49" s="185" t="str" cm="1">
        <f t="array" ref="N49">IF(AND(SUMPRODUCT(--(D49:F49&lt;&gt;""))=0,ISBLANK(K49)),"",
IF(S49=FALSE,"Incorrect ART, BRT or NE. Please select correct threshold code",
IF(ISBLANK(F49),"No value for previous year",
IF(AND(F49=0,ROUND(K49,6)&gt;0,G49="NE"),"Please explain change from NE",
IF(AND(K49=0,L49="NE", OR(G49="ART",G49="BRT")),"Please explain change to NE",
IF(AND(SUMPRODUCT(--(D49:E49&lt;&gt;""))=0,F49=0,ROUND(K49,6)=0),"Previously not reported, please enter a value or 0 to confirm",IF(AND(G49="BRT",L49="BRT"),"OK",IF(AND(F49=0,OR(ROUND(K49,6)=0,K49&lt;C49),OR(G49="NA",G49="NE")),"OK",
IF(AND(SUMPRODUCT(--(D49:E49&lt;&gt;""))&gt;0,F49=0,ISBLANK(K49)),"Previously reported as BRT, please enter a value or provide explanation",
IF(AND(ROUND(F49,6)=ROUND(K49,6),ROUND(K49,6)&gt;0,NOT(ISBLANK(F49))),"Current = previous. Please re-enter value or provide explanation",
IF(AND(F49=0,ROUND(K49,6)=0,G49="ART",L49="NE"),"ART to NE – please explain",IF(AND(ROUND(K49,6)=0,G49="BRT"),"BRT to NE - please explain",
IF(AND(L49="NE",F49&gt;0,ABS(((K49-F49)/F49*100))&gt;=P49),CONCATENATE(FIXED(((K49-F49)/F49)*100,2),"% - please explain"),IF(AND(L49="ART",G49="ART",F49&gt;0,ABS(((K49-F49)/F49*100))&gt;=P49),CONCATENATE(FIXED(((K49-F49)/F49)*100,2),"% - please explain"),
IF(AND(ROUND(K49,6)=0,G49="BRT",F49&lt;&gt;0),CONCATENATE(FIXED(((K49-F49)/F49)*100,2),"% - BRT to NE - please explain"),
IF(AND(F49=0,ROUND(K49,6)&gt;0,G49="BRT",L49="BRT"),"OK",
IF(AND(F49=0,ROUND(K49,6)&gt;0,G49="BRT",L49="ART"),"BRT to ART – please explain",
IF(AND(F49=0,ROUND(K49,6)&gt;0),"please explain increase",
IF(AND(L49="ART",F49&lt;C49,F49&lt;&gt;0),CONCATENATE(FIXED(((K49-F49)/F49)*100,2),"% - BRT to ART – please explain"),
IF(AND(L49="ART",F49&lt;C49,F49=0),"No value for previous year",
IF(AND(L49="BRT",F49&gt;=C49,F49&lt;&gt;0),CONCATENATE(FIXED(((K49-F49)/F49)*100,2),"% - ART to BRT – please explain"),
IF(AND(L49="BRT",F49&gt;=C49,F49=0),"No value for previous year",
IF(AND(L49="BRT",F49&gt;0,ABS(((K49-F49)/F49*100))&lt;50),CONCATENATE(FIXED(((K49-F49)/F49)*100,2),"% - OK"),
IF(AND(L49="BRT",F49&gt;0,ABS(((K49-F49)/F49*100))&gt;=P49),CONCATENATE(FIXED(((K49-F49)/F49)*100,2),"% - please explain"),
IF(F49&lt;&gt;0,CONCATENATE(FIXED(((K49-F49)/F49)*100,2),"% - OK"),"No value for previous year")))))))))))))))))))))))))</f>
        <v/>
      </c>
      <c r="O49" s="75"/>
      <c r="P49" s="43" t="str" cm="1">
        <f t="array" ref="P49">IF(SUMPRODUCT(--(D49:E49&lt;&gt;""))=0,"",IF(ISERROR(VLOOKUP(#REF!,Codes!D$2:D$8,1,FALSE)),25,10))</f>
        <v/>
      </c>
      <c r="Q49" s="43" t="b" cm="1">
        <f t="array" ref="Q49">IF(AND(ISBLANK(K49), L49="BRT", LEN(O49)&gt;10), TRUE,
IF(SUMPRODUCT(--(D49:K49&lt;&gt;""))=0, TRUE,
IF(ISBLANK(L49), TRUE,
IF(S49=FALSE, FALSE,
IF(L49="INVALID", FALSE,
IF(AND(ISNUMBER(FIND("M/ment", M49)), LEN(O49)&gt;10), TRUE,
IF(AND(M49&lt;&gt;"OK", LEN(J49)&lt;10), FALSE,
IF(ISERR(FIND("OK", N49)),
IF(AND(FIND("please", LOWER(N49))&gt;0, LEN(O49)&lt;10), FALSE, TRUE),
TRUE))))))))</f>
        <v>1</v>
      </c>
      <c r="R49" t="str">
        <f t="shared" si="0"/>
        <v>BRT</v>
      </c>
      <c r="S49" t="b">
        <f t="shared" si="1"/>
        <v>0</v>
      </c>
    </row>
    <row r="50" spans="1:19" ht="25" customHeight="1">
      <c r="A50" s="164"/>
      <c r="B50" s="165"/>
      <c r="C50" s="165"/>
      <c r="D50" s="166"/>
      <c r="E50" s="166"/>
      <c r="F50" s="166"/>
      <c r="G50" s="166"/>
      <c r="H50" s="75"/>
      <c r="I50" s="75"/>
      <c r="J50" s="75"/>
      <c r="K50" s="163"/>
      <c r="L50" s="224"/>
      <c r="M50" s="184" t="str" cm="1">
        <f t="array" ref="M50">IF(AND(SUMPRODUCT(--(D50:E50&lt;&gt;""))=0,ISBLANK(K50)),"",IF(AND(K50&lt;&gt;"",NOT(ISNUMBER(K50))),"Please enter a numeric value for Total Emission",IF(AND(ISBLANK(K50),L50="BRT"),"Please enter a numeric value for Total Emission or a qualification for not providing BRT Total Emission",IF(ISBLANK(K50),"Please enter a numeric value for Total Emission",IF(ISBLANK(L50),"Please select ART, BRT or NE",IF(AND(ISBLANK(I50),ROUND(K50,6)&gt;0),"Enter method",IF(AND(ISBLANK(J50),L50&lt;&gt;""),"Ensure method is fully explained",IF(AND(SUMPRODUCT(--(D50:E50&lt;&gt;""))&gt;0,D50&lt;&gt;H50,K50=0),"Please explain change in M/ment type",IF(AND(SUMPRODUCT(--(D50:E50&lt;&gt;""))&gt;0,D50&lt;&gt;H50),IF(LEN(J50)&lt;5,"Please explain change in M/ment type; Ensure method is fully explained.",IF(AND(SUMPRODUCT(--(D50:E50&lt;&gt;""))&gt;0,D50&lt;&gt;H50),"Please explain change in M/ment type",IF(LEN(J50)&lt;5,"Ensure method is fully explained.","OK"))),IF(AND(ROUND(K50,6)&gt;0,LEN(J50)&lt;5),"Ensure method is fully explained.","OK"))))))))))</f>
        <v/>
      </c>
      <c r="N50" s="185" t="str" cm="1">
        <f t="array" ref="N50">IF(AND(SUMPRODUCT(--(D50:F50&lt;&gt;""))=0,ISBLANK(K50)),"",
IF(S50=FALSE,"Incorrect ART, BRT or NE. Please select correct threshold code",
IF(ISBLANK(F50),"No value for previous year",
IF(AND(F50=0,ROUND(K50,6)&gt;0,G50="NE"),"Please explain change from NE",
IF(AND(K50=0,L50="NE", OR(G50="ART",G50="BRT")),"Please explain change to NE",
IF(AND(SUMPRODUCT(--(D50:E50&lt;&gt;""))=0,F50=0,ROUND(K50,6)=0),"Previously not reported, please enter a value or 0 to confirm",IF(AND(G50="BRT",L50="BRT"),"OK",IF(AND(F50=0,OR(ROUND(K50,6)=0,K50&lt;C50),OR(G50="NA",G50="NE")),"OK",
IF(AND(SUMPRODUCT(--(D50:E50&lt;&gt;""))&gt;0,F50=0,ISBLANK(K50)),"Previously reported as BRT, please enter a value or provide explanation",
IF(AND(ROUND(F50,6)=ROUND(K50,6),ROUND(K50,6)&gt;0,NOT(ISBLANK(F50))),"Current = previous. Please re-enter value or provide explanation",
IF(AND(F50=0,ROUND(K50,6)=0,G50="ART",L50="NE"),"ART to NE – please explain",IF(AND(ROUND(K50,6)=0,G50="BRT"),"BRT to NE - please explain",
IF(AND(L50="NE",F50&gt;0,ABS(((K50-F50)/F50*100))&gt;=P50),CONCATENATE(FIXED(((K50-F50)/F50)*100,2),"% - please explain"),IF(AND(L50="ART",G50="ART",F50&gt;0,ABS(((K50-F50)/F50*100))&gt;=P50),CONCATENATE(FIXED(((K50-F50)/F50)*100,2),"% - please explain"),
IF(AND(ROUND(K50,6)=0,G50="BRT",F50&lt;&gt;0),CONCATENATE(FIXED(((K50-F50)/F50)*100,2),"% - BRT to NE - please explain"),
IF(AND(F50=0,ROUND(K50,6)&gt;0,G50="BRT",L50="BRT"),"OK",
IF(AND(F50=0,ROUND(K50,6)&gt;0,G50="BRT",L50="ART"),"BRT to ART – please explain",
IF(AND(F50=0,ROUND(K50,6)&gt;0),"please explain increase",
IF(AND(L50="ART",F50&lt;C50,F50&lt;&gt;0),CONCATENATE(FIXED(((K50-F50)/F50)*100,2),"% - BRT to ART – please explain"),
IF(AND(L50="ART",F50&lt;C50,F50=0),"No value for previous year",
IF(AND(L50="BRT",F50&gt;=C50,F50&lt;&gt;0),CONCATENATE(FIXED(((K50-F50)/F50)*100,2),"% - ART to BRT – please explain"),
IF(AND(L50="BRT",F50&gt;=C50,F50=0),"No value for previous year",
IF(AND(L50="BRT",F50&gt;0,ABS(((K50-F50)/F50*100))&lt;50),CONCATENATE(FIXED(((K50-F50)/F50)*100,2),"% - OK"),
IF(AND(L50="BRT",F50&gt;0,ABS(((K50-F50)/F50*100))&gt;=P50),CONCATENATE(FIXED(((K50-F50)/F50)*100,2),"% - please explain"),
IF(F50&lt;&gt;0,CONCATENATE(FIXED(((K50-F50)/F50)*100,2),"% - OK"),"No value for previous year")))))))))))))))))))))))))</f>
        <v/>
      </c>
      <c r="O50" s="75"/>
      <c r="P50" s="43" t="str" cm="1">
        <f t="array" ref="P50">IF(SUMPRODUCT(--(D50:E50&lt;&gt;""))=0,"",IF(ISERROR(VLOOKUP(#REF!,Codes!D$2:D$8,1,FALSE)),25,10))</f>
        <v/>
      </c>
      <c r="Q50" s="43" t="b" cm="1">
        <f t="array" ref="Q50">IF(AND(ISBLANK(K50), L50="BRT", LEN(O50)&gt;10), TRUE,
IF(SUMPRODUCT(--(D50:K50&lt;&gt;""))=0, TRUE,
IF(ISBLANK(L50), TRUE,
IF(S50=FALSE, FALSE,
IF(L50="INVALID", FALSE,
IF(AND(ISNUMBER(FIND("M/ment", M50)), LEN(O50)&gt;10), TRUE,
IF(AND(M50&lt;&gt;"OK", LEN(J50)&lt;10), FALSE,
IF(ISERR(FIND("OK", N50)),
IF(AND(FIND("please", LOWER(N50))&gt;0, LEN(O50)&lt;10), FALSE, TRUE),
TRUE))))))))</f>
        <v>1</v>
      </c>
      <c r="R50" t="str">
        <f t="shared" si="0"/>
        <v>BRT</v>
      </c>
      <c r="S50" t="b">
        <f t="shared" si="1"/>
        <v>0</v>
      </c>
    </row>
    <row r="51" spans="1:19" ht="25" customHeight="1">
      <c r="A51" s="164"/>
      <c r="B51" s="165"/>
      <c r="C51" s="165"/>
      <c r="D51" s="166"/>
      <c r="E51" s="166"/>
      <c r="F51" s="166"/>
      <c r="G51" s="166"/>
      <c r="H51" s="75"/>
      <c r="I51" s="75"/>
      <c r="J51" s="75"/>
      <c r="K51" s="163"/>
      <c r="L51" s="224"/>
      <c r="M51" s="184" t="str" cm="1">
        <f t="array" ref="M51">IF(AND(SUMPRODUCT(--(D51:E51&lt;&gt;""))=0,ISBLANK(K51)),"",IF(AND(K51&lt;&gt;"",NOT(ISNUMBER(K51))),"Please enter a numeric value for Total Emission",IF(AND(ISBLANK(K51),L51="BRT"),"Please enter a numeric value for Total Emission or a qualification for not providing BRT Total Emission",IF(ISBLANK(K51),"Please enter a numeric value for Total Emission",IF(ISBLANK(L51),"Please select ART, BRT or NE",IF(AND(ISBLANK(I51),ROUND(K51,6)&gt;0),"Enter method",IF(AND(ISBLANK(J51),L51&lt;&gt;""),"Ensure method is fully explained",IF(AND(SUMPRODUCT(--(D51:E51&lt;&gt;""))&gt;0,D51&lt;&gt;H51,K51=0),"Please explain change in M/ment type",IF(AND(SUMPRODUCT(--(D51:E51&lt;&gt;""))&gt;0,D51&lt;&gt;H51),IF(LEN(J51)&lt;5,"Please explain change in M/ment type; Ensure method is fully explained.",IF(AND(SUMPRODUCT(--(D51:E51&lt;&gt;""))&gt;0,D51&lt;&gt;H51),"Please explain change in M/ment type",IF(LEN(J51)&lt;5,"Ensure method is fully explained.","OK"))),IF(AND(ROUND(K51,6)&gt;0,LEN(J51)&lt;5),"Ensure method is fully explained.","OK"))))))))))</f>
        <v/>
      </c>
      <c r="N51" s="185" t="str" cm="1">
        <f t="array" ref="N51">IF(AND(SUMPRODUCT(--(D51:F51&lt;&gt;""))=0,ISBLANK(K51)),"",
IF(S51=FALSE,"Incorrect ART, BRT or NE. Please select correct threshold code",
IF(ISBLANK(F51),"No value for previous year",
IF(AND(F51=0,ROUND(K51,6)&gt;0,G51="NE"),"Please explain change from NE",
IF(AND(K51=0,L51="NE", OR(G51="ART",G51="BRT")),"Please explain change to NE",
IF(AND(SUMPRODUCT(--(D51:E51&lt;&gt;""))=0,F51=0,ROUND(K51,6)=0),"Previously not reported, please enter a value or 0 to confirm",IF(AND(G51="BRT",L51="BRT"),"OK",IF(AND(F51=0,OR(ROUND(K51,6)=0,K51&lt;C51),OR(G51="NA",G51="NE")),"OK",
IF(AND(SUMPRODUCT(--(D51:E51&lt;&gt;""))&gt;0,F51=0,ISBLANK(K51)),"Previously reported as BRT, please enter a value or provide explanation",
IF(AND(ROUND(F51,6)=ROUND(K51,6),ROUND(K51,6)&gt;0,NOT(ISBLANK(F51))),"Current = previous. Please re-enter value or provide explanation",
IF(AND(F51=0,ROUND(K51,6)=0,G51="ART",L51="NE"),"ART to NE – please explain",IF(AND(ROUND(K51,6)=0,G51="BRT"),"BRT to NE - please explain",
IF(AND(L51="NE",F51&gt;0,ABS(((K51-F51)/F51*100))&gt;=P51),CONCATENATE(FIXED(((K51-F51)/F51)*100,2),"% - please explain"),IF(AND(L51="ART",G51="ART",F51&gt;0,ABS(((K51-F51)/F51*100))&gt;=P51),CONCATENATE(FIXED(((K51-F51)/F51)*100,2),"% - please explain"),
IF(AND(ROUND(K51,6)=0,G51="BRT",F51&lt;&gt;0),CONCATENATE(FIXED(((K51-F51)/F51)*100,2),"% - BRT to NE - please explain"),
IF(AND(F51=0,ROUND(K51,6)&gt;0,G51="BRT",L51="BRT"),"OK",
IF(AND(F51=0,ROUND(K51,6)&gt;0,G51="BRT",L51="ART"),"BRT to ART – please explain",
IF(AND(F51=0,ROUND(K51,6)&gt;0),"please explain increase",
IF(AND(L51="ART",F51&lt;C51,F51&lt;&gt;0),CONCATENATE(FIXED(((K51-F51)/F51)*100,2),"% - BRT to ART – please explain"),
IF(AND(L51="ART",F51&lt;C51,F51=0),"No value for previous year",
IF(AND(L51="BRT",F51&gt;=C51,F51&lt;&gt;0),CONCATENATE(FIXED(((K51-F51)/F51)*100,2),"% - ART to BRT – please explain"),
IF(AND(L51="BRT",F51&gt;=C51,F51=0),"No value for previous year",
IF(AND(L51="BRT",F51&gt;0,ABS(((K51-F51)/F51*100))&lt;50),CONCATENATE(FIXED(((K51-F51)/F51)*100,2),"% - OK"),
IF(AND(L51="BRT",F51&gt;0,ABS(((K51-F51)/F51*100))&gt;=P51),CONCATENATE(FIXED(((K51-F51)/F51)*100,2),"% - please explain"),
IF(F51&lt;&gt;0,CONCATENATE(FIXED(((K51-F51)/F51)*100,2),"% - OK"),"No value for previous year")))))))))))))))))))))))))</f>
        <v/>
      </c>
      <c r="O51" s="75"/>
      <c r="P51" s="43" t="str" cm="1">
        <f t="array" ref="P51">IF(SUMPRODUCT(--(D51:E51&lt;&gt;""))=0,"",IF(ISERROR(VLOOKUP(A28,Codes!D$2:D$8,1,FALSE)),25,10))</f>
        <v/>
      </c>
      <c r="Q51" s="43" t="b" cm="1">
        <f t="array" ref="Q51">IF(AND(ISBLANK(K51), L51="BRT", LEN(O51)&gt;10), TRUE,
IF(SUMPRODUCT(--(D51:K51&lt;&gt;""))=0, TRUE,
IF(ISBLANK(L51), TRUE,
IF(S51=FALSE, FALSE,
IF(L51="INVALID", FALSE,
IF(AND(ISNUMBER(FIND("M/ment", M51)), LEN(O51)&gt;10), TRUE,
IF(AND(M51&lt;&gt;"OK", LEN(J51)&lt;10), FALSE,
IF(ISERR(FIND("OK", N51)),
IF(AND(FIND("please", LOWER(N51))&gt;0, LEN(O51)&lt;10), FALSE, TRUE),
TRUE))))))))</f>
        <v>1</v>
      </c>
      <c r="R51" t="str">
        <f t="shared" si="0"/>
        <v>BRT</v>
      </c>
      <c r="S51" t="b">
        <f t="shared" si="1"/>
        <v>0</v>
      </c>
    </row>
    <row r="52" spans="1:19" ht="25" customHeight="1">
      <c r="A52" s="164"/>
      <c r="B52" s="165"/>
      <c r="C52" s="165"/>
      <c r="D52" s="166"/>
      <c r="E52" s="166"/>
      <c r="F52" s="168"/>
      <c r="G52" s="166"/>
      <c r="H52" s="75"/>
      <c r="I52" s="75"/>
      <c r="J52" s="75"/>
      <c r="K52" s="163"/>
      <c r="L52" s="224"/>
      <c r="M52" s="184" t="str" cm="1">
        <f t="array" ref="M52">IF(AND(SUMPRODUCT(--(D52:E52&lt;&gt;""))=0,ISBLANK(K52)),"",IF(AND(K52&lt;&gt;"",NOT(ISNUMBER(K52))),"Please enter a numeric value for Total Emission",IF(AND(ISBLANK(K52),L52="BRT"),"Please enter a numeric value for Total Emission or a qualification for not providing BRT Total Emission",IF(ISBLANK(K52),"Please enter a numeric value for Total Emission",IF(ISBLANK(L52),"Please select ART, BRT or NE",IF(AND(ISBLANK(I52),ROUND(K52,6)&gt;0),"Enter method",IF(AND(ISBLANK(J52),L52&lt;&gt;""),"Ensure method is fully explained",IF(AND(SUMPRODUCT(--(D52:E52&lt;&gt;""))&gt;0,D52&lt;&gt;H52,K52=0),"Please explain change in M/ment type",IF(AND(SUMPRODUCT(--(D52:E52&lt;&gt;""))&gt;0,D52&lt;&gt;H52),IF(LEN(J52)&lt;5,"Please explain change in M/ment type; Ensure method is fully explained.",IF(AND(SUMPRODUCT(--(D52:E52&lt;&gt;""))&gt;0,D52&lt;&gt;H52),"Please explain change in M/ment type",IF(LEN(J52)&lt;5,"Ensure method is fully explained.","OK"))),IF(AND(ROUND(K52,6)&gt;0,LEN(J52)&lt;5),"Ensure method is fully explained.","OK"))))))))))</f>
        <v/>
      </c>
      <c r="N52" s="185" t="str" cm="1">
        <f t="array" ref="N52">IF(AND(SUMPRODUCT(--(D52:F52&lt;&gt;""))=0,ISBLANK(K52)),"",
IF(S52=FALSE,"Incorrect ART, BRT or NE. Please select correct threshold code",
IF(ISBLANK(F52),"No value for previous year",
IF(AND(F52=0,ROUND(K52,6)&gt;0,G52="NE"),"Please explain change from NE",
IF(AND(K52=0,L52="NE", OR(G52="ART",G52="BRT")),"Please explain change to NE",
IF(AND(SUMPRODUCT(--(D52:E52&lt;&gt;""))=0,F52=0,ROUND(K52,6)=0),"Previously not reported, please enter a value or 0 to confirm",IF(AND(G52="BRT",L52="BRT"),"OK",IF(AND(F52=0,OR(ROUND(K52,6)=0,K52&lt;C52),OR(G52="NA",G52="NE")),"OK",
IF(AND(SUMPRODUCT(--(D52:E52&lt;&gt;""))&gt;0,F52=0,ISBLANK(K52)),"Previously reported as BRT, please enter a value or provide explanation",
IF(AND(ROUND(F52,6)=ROUND(K52,6),ROUND(K52,6)&gt;0,NOT(ISBLANK(F52))),"Current = previous. Please re-enter value or provide explanation",
IF(AND(F52=0,ROUND(K52,6)=0,G52="ART",L52="NE"),"ART to NE – please explain",IF(AND(ROUND(K52,6)=0,G52="BRT"),"BRT to NE - please explain",
IF(AND(L52="NE",F52&gt;0,ABS(((K52-F52)/F52*100))&gt;=P52),CONCATENATE(FIXED(((K52-F52)/F52)*100,2),"% - please explain"),IF(AND(L52="ART",G52="ART",F52&gt;0,ABS(((K52-F52)/F52*100))&gt;=P52),CONCATENATE(FIXED(((K52-F52)/F52)*100,2),"% - please explain"),
IF(AND(ROUND(K52,6)=0,G52="BRT",F52&lt;&gt;0),CONCATENATE(FIXED(((K52-F52)/F52)*100,2),"% - BRT to NE - please explain"),
IF(AND(F52=0,ROUND(K52,6)&gt;0,G52="BRT",L52="BRT"),"OK",
IF(AND(F52=0,ROUND(K52,6)&gt;0,G52="BRT",L52="ART"),"BRT to ART – please explain",
IF(AND(F52=0,ROUND(K52,6)&gt;0),"please explain increase",
IF(AND(L52="ART",F52&lt;C52,F52&lt;&gt;0),CONCATENATE(FIXED(((K52-F52)/F52)*100,2),"% - BRT to ART – please explain"),
IF(AND(L52="ART",F52&lt;C52,F52=0),"No value for previous year",
IF(AND(L52="BRT",F52&gt;=C52,F52&lt;&gt;0),CONCATENATE(FIXED(((K52-F52)/F52)*100,2),"% - ART to BRT – please explain"),
IF(AND(L52="BRT",F52&gt;=C52,F52=0),"No value for previous year",
IF(AND(L52="BRT",F52&gt;0,ABS(((K52-F52)/F52*100))&lt;50),CONCATENATE(FIXED(((K52-F52)/F52)*100,2),"% - OK"),
IF(AND(L52="BRT",F52&gt;0,ABS(((K52-F52)/F52*100))&gt;=P52),CONCATENATE(FIXED(((K52-F52)/F52)*100,2),"% - please explain"),
IF(F52&lt;&gt;0,CONCATENATE(FIXED(((K52-F52)/F52)*100,2),"% - OK"),"No value for previous year")))))))))))))))))))))))))</f>
        <v/>
      </c>
      <c r="O52" s="75"/>
      <c r="P52" s="43" t="str" cm="1">
        <f t="array" ref="P52">IF(SUMPRODUCT(--(D52:E52&lt;&gt;""))=0,"",IF(ISERROR(VLOOKUP(A29,Codes!D$2:D$8,1,FALSE)),25,10))</f>
        <v/>
      </c>
      <c r="Q52" s="43" t="b" cm="1">
        <f t="array" ref="Q52">IF(AND(ISBLANK(K52), L52="BRT", LEN(O52)&gt;10), TRUE,
IF(SUMPRODUCT(--(D52:K52&lt;&gt;""))=0, TRUE,
IF(ISBLANK(L52), TRUE,
IF(S52=FALSE, FALSE,
IF(L52="INVALID", FALSE,
IF(AND(ISNUMBER(FIND("M/ment", M52)), LEN(O52)&gt;10), TRUE,
IF(AND(M52&lt;&gt;"OK", LEN(J52)&lt;10), FALSE,
IF(ISERR(FIND("OK", N52)),
IF(AND(FIND("please", LOWER(N52))&gt;0, LEN(O52)&lt;10), FALSE, TRUE),
TRUE))))))))</f>
        <v>1</v>
      </c>
      <c r="R52" t="str">
        <f t="shared" si="0"/>
        <v>BRT</v>
      </c>
      <c r="S52" t="b">
        <f t="shared" si="1"/>
        <v>0</v>
      </c>
    </row>
    <row r="53" spans="1:19" ht="25" customHeight="1">
      <c r="A53" s="164"/>
      <c r="B53" s="165"/>
      <c r="C53" s="165"/>
      <c r="D53" s="166"/>
      <c r="E53" s="166"/>
      <c r="F53" s="166"/>
      <c r="G53" s="166"/>
      <c r="H53" s="75"/>
      <c r="I53" s="75"/>
      <c r="J53" s="75"/>
      <c r="K53" s="163"/>
      <c r="L53" s="224"/>
      <c r="M53" s="184" t="str" cm="1">
        <f t="array" ref="M53">IF(AND(SUMPRODUCT(--(D53:E53&lt;&gt;""))=0,ISBLANK(K53)),"",IF(AND(K53&lt;&gt;"",NOT(ISNUMBER(K53))),"Please enter a numeric value for Total Emission",IF(AND(ISBLANK(K53),L53="BRT"),"Please enter a numeric value for Total Emission or a qualification for not providing BRT Total Emission",IF(ISBLANK(K53),"Please enter a numeric value for Total Emission",IF(ISBLANK(L53),"Please select ART, BRT or NE",IF(AND(ISBLANK(I53),ROUND(K53,6)&gt;0),"Enter method",IF(AND(ISBLANK(J53),L53&lt;&gt;""),"Ensure method is fully explained",IF(AND(SUMPRODUCT(--(D53:E53&lt;&gt;""))&gt;0,D53&lt;&gt;H53,K53=0),"Please explain change in M/ment type",IF(AND(SUMPRODUCT(--(D53:E53&lt;&gt;""))&gt;0,D53&lt;&gt;H53),IF(LEN(J53)&lt;5,"Please explain change in M/ment type; Ensure method is fully explained.",IF(AND(SUMPRODUCT(--(D53:E53&lt;&gt;""))&gt;0,D53&lt;&gt;H53),"Please explain change in M/ment type",IF(LEN(J53)&lt;5,"Ensure method is fully explained.","OK"))),IF(AND(ROUND(K53,6)&gt;0,LEN(J53)&lt;5),"Ensure method is fully explained.","OK"))))))))))</f>
        <v/>
      </c>
      <c r="N53" s="185" t="str" cm="1">
        <f t="array" ref="N53">IF(AND(SUMPRODUCT(--(D53:F53&lt;&gt;""))=0,ISBLANK(K53)),"",
IF(S53=FALSE,"Incorrect ART, BRT or NE. Please select correct threshold code",
IF(ISBLANK(F53),"No value for previous year",
IF(AND(F53=0,ROUND(K53,6)&gt;0,G53="NE"),"Please explain change from NE",
IF(AND(K53=0,L53="NE", OR(G53="ART",G53="BRT")),"Please explain change to NE",
IF(AND(SUMPRODUCT(--(D53:E53&lt;&gt;""))=0,F53=0,ROUND(K53,6)=0),"Previously not reported, please enter a value or 0 to confirm",IF(AND(G53="BRT",L53="BRT"),"OK",IF(AND(F53=0,OR(ROUND(K53,6)=0,K53&lt;C53),OR(G53="NA",G53="NE")),"OK",
IF(AND(SUMPRODUCT(--(D53:E53&lt;&gt;""))&gt;0,F53=0,ISBLANK(K53)),"Previously reported as BRT, please enter a value or provide explanation",
IF(AND(ROUND(F53,6)=ROUND(K53,6),ROUND(K53,6)&gt;0,NOT(ISBLANK(F53))),"Current = previous. Please re-enter value or provide explanation",
IF(AND(F53=0,ROUND(K53,6)=0,G53="ART",L53="NE"),"ART to NE – please explain",IF(AND(ROUND(K53,6)=0,G53="BRT"),"BRT to NE - please explain",
IF(AND(L53="NE",F53&gt;0,ABS(((K53-F53)/F53*100))&gt;=P53),CONCATENATE(FIXED(((K53-F53)/F53)*100,2),"% - please explain"),IF(AND(L53="ART",G53="ART",F53&gt;0,ABS(((K53-F53)/F53*100))&gt;=P53),CONCATENATE(FIXED(((K53-F53)/F53)*100,2),"% - please explain"),
IF(AND(ROUND(K53,6)=0,G53="BRT",F53&lt;&gt;0),CONCATENATE(FIXED(((K53-F53)/F53)*100,2),"% - BRT to NE - please explain"),
IF(AND(F53=0,ROUND(K53,6)&gt;0,G53="BRT",L53="BRT"),"OK",
IF(AND(F53=0,ROUND(K53,6)&gt;0,G53="BRT",L53="ART"),"BRT to ART – please explain",
IF(AND(F53=0,ROUND(K53,6)&gt;0),"please explain increase",
IF(AND(L53="ART",F53&lt;C53,F53&lt;&gt;0),CONCATENATE(FIXED(((K53-F53)/F53)*100,2),"% - BRT to ART – please explain"),
IF(AND(L53="ART",F53&lt;C53,F53=0),"No value for previous year",
IF(AND(L53="BRT",F53&gt;=C53,F53&lt;&gt;0),CONCATENATE(FIXED(((K53-F53)/F53)*100,2),"% - ART to BRT – please explain"),
IF(AND(L53="BRT",F53&gt;=C53,F53=0),"No value for previous year",
IF(AND(L53="BRT",F53&gt;0,ABS(((K53-F53)/F53*100))&lt;50),CONCATENATE(FIXED(((K53-F53)/F53)*100,2),"% - OK"),
IF(AND(L53="BRT",F53&gt;0,ABS(((K53-F53)/F53*100))&gt;=P53),CONCATENATE(FIXED(((K53-F53)/F53)*100,2),"% - please explain"),
IF(F53&lt;&gt;0,CONCATENATE(FIXED(((K53-F53)/F53)*100,2),"% - OK"),"No value for previous year")))))))))))))))))))))))))</f>
        <v/>
      </c>
      <c r="O53" s="75"/>
      <c r="P53" s="43" t="str" cm="1">
        <f t="array" ref="P53">IF(SUMPRODUCT(--(D53:E53&lt;&gt;""))=0,"",IF(ISERROR(VLOOKUP(A30,Codes!D$2:D$8,1,FALSE)),25,10))</f>
        <v/>
      </c>
      <c r="Q53" s="43" t="b" cm="1">
        <f t="array" ref="Q53">IF(AND(ISBLANK(K53), L53="BRT", LEN(O53)&gt;10), TRUE,
IF(SUMPRODUCT(--(D53:K53&lt;&gt;""))=0, TRUE,
IF(ISBLANK(L53), TRUE,
IF(S53=FALSE, FALSE,
IF(L53="INVALID", FALSE,
IF(AND(ISNUMBER(FIND("M/ment", M53)), LEN(O53)&gt;10), TRUE,
IF(AND(M53&lt;&gt;"OK", LEN(J53)&lt;10), FALSE,
IF(ISERR(FIND("OK", N53)),
IF(AND(FIND("please", LOWER(N53))&gt;0, LEN(O53)&lt;10), FALSE, TRUE),
TRUE))))))))</f>
        <v>1</v>
      </c>
      <c r="R53" t="str">
        <f t="shared" si="0"/>
        <v>BRT</v>
      </c>
      <c r="S53" t="b">
        <f t="shared" si="1"/>
        <v>0</v>
      </c>
    </row>
    <row r="54" spans="1:19" ht="25" customHeight="1">
      <c r="A54" s="164"/>
      <c r="B54" s="165"/>
      <c r="C54" s="165"/>
      <c r="D54" s="166"/>
      <c r="E54" s="166"/>
      <c r="F54" s="166"/>
      <c r="G54" s="166"/>
      <c r="H54" s="75"/>
      <c r="I54" s="75"/>
      <c r="J54" s="75"/>
      <c r="K54" s="163"/>
      <c r="L54" s="224"/>
      <c r="M54" s="184" t="str" cm="1">
        <f t="array" ref="M54">IF(AND(SUMPRODUCT(--(D54:E54&lt;&gt;""))=0,ISBLANK(K54)),"",IF(AND(K54&lt;&gt;"",NOT(ISNUMBER(K54))),"Please enter a numeric value for Total Emission",IF(AND(ISBLANK(K54),L54="BRT"),"Please enter a numeric value for Total Emission or a qualification for not providing BRT Total Emission",IF(ISBLANK(K54),"Please enter a numeric value for Total Emission",IF(ISBLANK(L54),"Please select ART, BRT or NE",IF(AND(ISBLANK(I54),ROUND(K54,6)&gt;0),"Enter method",IF(AND(ISBLANK(J54),L54&lt;&gt;""),"Ensure method is fully explained",IF(AND(SUMPRODUCT(--(D54:E54&lt;&gt;""))&gt;0,D54&lt;&gt;H54,K54=0),"Please explain change in M/ment type",IF(AND(SUMPRODUCT(--(D54:E54&lt;&gt;""))&gt;0,D54&lt;&gt;H54),IF(LEN(J54)&lt;5,"Please explain change in M/ment type; Ensure method is fully explained.",IF(AND(SUMPRODUCT(--(D54:E54&lt;&gt;""))&gt;0,D54&lt;&gt;H54),"Please explain change in M/ment type",IF(LEN(J54)&lt;5,"Ensure method is fully explained.","OK"))),IF(AND(ROUND(K54,6)&gt;0,LEN(J54)&lt;5),"Ensure method is fully explained.","OK"))))))))))</f>
        <v/>
      </c>
      <c r="N54" s="185" t="str" cm="1">
        <f t="array" ref="N54">IF(AND(SUMPRODUCT(--(D54:F54&lt;&gt;""))=0,ISBLANK(K54)),"",
IF(S54=FALSE,"Incorrect ART, BRT or NE. Please select correct threshold code",
IF(ISBLANK(F54),"No value for previous year",
IF(AND(F54=0,ROUND(K54,6)&gt;0,G54="NE"),"Please explain change from NE",
IF(AND(K54=0,L54="NE", OR(G54="ART",G54="BRT")),"Please explain change to NE",
IF(AND(SUMPRODUCT(--(D54:E54&lt;&gt;""))=0,F54=0,ROUND(K54,6)=0),"Previously not reported, please enter a value or 0 to confirm",IF(AND(G54="BRT",L54="BRT"),"OK",IF(AND(F54=0,OR(ROUND(K54,6)=0,K54&lt;C54),OR(G54="NA",G54="NE")),"OK",
IF(AND(SUMPRODUCT(--(D54:E54&lt;&gt;""))&gt;0,F54=0,ISBLANK(K54)),"Previously reported as BRT, please enter a value or provide explanation",
IF(AND(ROUND(F54,6)=ROUND(K54,6),ROUND(K54,6)&gt;0,NOT(ISBLANK(F54))),"Current = previous. Please re-enter value or provide explanation",
IF(AND(F54=0,ROUND(K54,6)=0,G54="ART",L54="NE"),"ART to NE – please explain",IF(AND(ROUND(K54,6)=0,G54="BRT"),"BRT to NE - please explain",
IF(AND(L54="NE",F54&gt;0,ABS(((K54-F54)/F54*100))&gt;=P54),CONCATENATE(FIXED(((K54-F54)/F54)*100,2),"% - please explain"),IF(AND(L54="ART",G54="ART",F54&gt;0,ABS(((K54-F54)/F54*100))&gt;=P54),CONCATENATE(FIXED(((K54-F54)/F54)*100,2),"% - please explain"),
IF(AND(ROUND(K54,6)=0,G54="BRT",F54&lt;&gt;0),CONCATENATE(FIXED(((K54-F54)/F54)*100,2),"% - BRT to NE - please explain"),
IF(AND(F54=0,ROUND(K54,6)&gt;0,G54="BRT",L54="BRT"),"OK",
IF(AND(F54=0,ROUND(K54,6)&gt;0,G54="BRT",L54="ART"),"BRT to ART – please explain",
IF(AND(F54=0,ROUND(K54,6)&gt;0),"please explain increase",
IF(AND(L54="ART",F54&lt;C54,F54&lt;&gt;0),CONCATENATE(FIXED(((K54-F54)/F54)*100,2),"% - BRT to ART – please explain"),
IF(AND(L54="ART",F54&lt;C54,F54=0),"No value for previous year",
IF(AND(L54="BRT",F54&gt;=C54,F54&lt;&gt;0),CONCATENATE(FIXED(((K54-F54)/F54)*100,2),"% - ART to BRT – please explain"),
IF(AND(L54="BRT",F54&gt;=C54,F54=0),"No value for previous year",
IF(AND(L54="BRT",F54&gt;0,ABS(((K54-F54)/F54*100))&lt;50),CONCATENATE(FIXED(((K54-F54)/F54)*100,2),"% - OK"),
IF(AND(L54="BRT",F54&gt;0,ABS(((K54-F54)/F54*100))&gt;=P54),CONCATENATE(FIXED(((K54-F54)/F54)*100,2),"% - please explain"),
IF(F54&lt;&gt;0,CONCATENATE(FIXED(((K54-F54)/F54)*100,2),"% - OK"),"No value for previous year")))))))))))))))))))))))))</f>
        <v/>
      </c>
      <c r="O54" s="75"/>
      <c r="P54" s="43" t="str" cm="1">
        <f t="array" ref="P54">IF(SUMPRODUCT(--(D54:E54&lt;&gt;""))=0,"",IF(ISERROR(VLOOKUP(A31,Codes!D$2:D$8,1,FALSE)),25,10))</f>
        <v/>
      </c>
      <c r="Q54" s="43" t="b" cm="1">
        <f t="array" ref="Q54">IF(AND(ISBLANK(K54), L54="BRT", LEN(O54)&gt;10), TRUE,
IF(SUMPRODUCT(--(D54:K54&lt;&gt;""))=0, TRUE,
IF(ISBLANK(L54), TRUE,
IF(S54=FALSE, FALSE,
IF(L54="INVALID", FALSE,
IF(AND(ISNUMBER(FIND("M/ment", M54)), LEN(O54)&gt;10), TRUE,
IF(AND(M54&lt;&gt;"OK", LEN(J54)&lt;10), FALSE,
IF(ISERR(FIND("OK", N54)),
IF(AND(FIND("please", LOWER(N54))&gt;0, LEN(O54)&lt;10), FALSE, TRUE),
TRUE))))))))</f>
        <v>1</v>
      </c>
      <c r="R54" t="str">
        <f t="shared" si="0"/>
        <v>BRT</v>
      </c>
      <c r="S54" t="b">
        <f t="shared" si="1"/>
        <v>0</v>
      </c>
    </row>
    <row r="55" spans="1:19" ht="25" customHeight="1">
      <c r="A55" s="164"/>
      <c r="B55" s="165"/>
      <c r="C55" s="165"/>
      <c r="D55" s="166"/>
      <c r="E55" s="166"/>
      <c r="F55" s="166"/>
      <c r="G55" s="166"/>
      <c r="H55" s="75"/>
      <c r="I55" s="75"/>
      <c r="J55" s="75"/>
      <c r="K55" s="163"/>
      <c r="L55" s="224"/>
      <c r="M55" s="184" t="str" cm="1">
        <f t="array" ref="M55">IF(AND(SUMPRODUCT(--(D55:E55&lt;&gt;""))=0,ISBLANK(K55)),"",IF(AND(K55&lt;&gt;"",NOT(ISNUMBER(K55))),"Please enter a numeric value for Total Emission",IF(AND(ISBLANK(K55),L55="BRT"),"Please enter a numeric value for Total Emission or a qualification for not providing BRT Total Emission",IF(ISBLANK(K55),"Please enter a numeric value for Total Emission",IF(ISBLANK(L55),"Please select ART, BRT or NE",IF(AND(ISBLANK(I55),ROUND(K55,6)&gt;0),"Enter method",IF(AND(ISBLANK(J55),L55&lt;&gt;""),"Ensure method is fully explained",IF(AND(SUMPRODUCT(--(D55:E55&lt;&gt;""))&gt;0,D55&lt;&gt;H55,K55=0),"Please explain change in M/ment type",IF(AND(SUMPRODUCT(--(D55:E55&lt;&gt;""))&gt;0,D55&lt;&gt;H55),IF(LEN(J55)&lt;5,"Please explain change in M/ment type; Ensure method is fully explained.",IF(AND(SUMPRODUCT(--(D55:E55&lt;&gt;""))&gt;0,D55&lt;&gt;H55),"Please explain change in M/ment type",IF(LEN(J55)&lt;5,"Ensure method is fully explained.","OK"))),IF(AND(ROUND(K55,6)&gt;0,LEN(J55)&lt;5),"Ensure method is fully explained.","OK"))))))))))</f>
        <v/>
      </c>
      <c r="N55" s="185" t="str" cm="1">
        <f t="array" ref="N55">IF(AND(SUMPRODUCT(--(D55:F55&lt;&gt;""))=0,ISBLANK(K55)),"",
IF(S55=FALSE,"Incorrect ART, BRT or NE. Please select correct threshold code",
IF(ISBLANK(F55),"No value for previous year",
IF(AND(F55=0,ROUND(K55,6)&gt;0,G55="NE"),"Please explain change from NE",
IF(AND(K55=0,L55="NE", OR(G55="ART",G55="BRT")),"Please explain change to NE",
IF(AND(SUMPRODUCT(--(D55:E55&lt;&gt;""))=0,F55=0,ROUND(K55,6)=0),"Previously not reported, please enter a value or 0 to confirm",IF(AND(G55="BRT",L55="BRT"),"OK",IF(AND(F55=0,OR(ROUND(K55,6)=0,K55&lt;C55),OR(G55="NA",G55="NE")),"OK",
IF(AND(SUMPRODUCT(--(D55:E55&lt;&gt;""))&gt;0,F55=0,ISBLANK(K55)),"Previously reported as BRT, please enter a value or provide explanation",
IF(AND(ROUND(F55,6)=ROUND(K55,6),ROUND(K55,6)&gt;0,NOT(ISBLANK(F55))),"Current = previous. Please re-enter value or provide explanation",
IF(AND(F55=0,ROUND(K55,6)=0,G55="ART",L55="NE"),"ART to NE – please explain",IF(AND(ROUND(K55,6)=0,G55="BRT"),"BRT to NE - please explain",
IF(AND(L55="NE",F55&gt;0,ABS(((K55-F55)/F55*100))&gt;=P55),CONCATENATE(FIXED(((K55-F55)/F55)*100,2),"% - please explain"),IF(AND(L55="ART",G55="ART",F55&gt;0,ABS(((K55-F55)/F55*100))&gt;=P55),CONCATENATE(FIXED(((K55-F55)/F55)*100,2),"% - please explain"),
IF(AND(ROUND(K55,6)=0,G55="BRT",F55&lt;&gt;0),CONCATENATE(FIXED(((K55-F55)/F55)*100,2),"% - BRT to NE - please explain"),
IF(AND(F55=0,ROUND(K55,6)&gt;0,G55="BRT",L55="BRT"),"OK",
IF(AND(F55=0,ROUND(K55,6)&gt;0,G55="BRT",L55="ART"),"BRT to ART – please explain",
IF(AND(F55=0,ROUND(K55,6)&gt;0),"please explain increase",
IF(AND(L55="ART",F55&lt;C55,F55&lt;&gt;0),CONCATENATE(FIXED(((K55-F55)/F55)*100,2),"% - BRT to ART – please explain"),
IF(AND(L55="ART",F55&lt;C55,F55=0),"No value for previous year",
IF(AND(L55="BRT",F55&gt;=C55,F55&lt;&gt;0),CONCATENATE(FIXED(((K55-F55)/F55)*100,2),"% - ART to BRT – please explain"),
IF(AND(L55="BRT",F55&gt;=C55,F55=0),"No value for previous year",
IF(AND(L55="BRT",F55&gt;0,ABS(((K55-F55)/F55*100))&lt;50),CONCATENATE(FIXED(((K55-F55)/F55)*100,2),"% - OK"),
IF(AND(L55="BRT",F55&gt;0,ABS(((K55-F55)/F55*100))&gt;=P55),CONCATENATE(FIXED(((K55-F55)/F55)*100,2),"% - please explain"),
IF(F55&lt;&gt;0,CONCATENATE(FIXED(((K55-F55)/F55)*100,2),"% - OK"),"No value for previous year")))))))))))))))))))))))))</f>
        <v/>
      </c>
      <c r="O55" s="75"/>
      <c r="P55" s="43" t="str" cm="1">
        <f t="array" ref="P55">IF(SUMPRODUCT(--(D55:E55&lt;&gt;""))=0,"",IF(ISERROR(VLOOKUP(A32,Codes!D$2:D$8,1,FALSE)),25,10))</f>
        <v/>
      </c>
      <c r="Q55" s="43" t="b" cm="1">
        <f t="array" ref="Q55">IF(AND(ISBLANK(K55), L55="BRT", LEN(O55)&gt;10), TRUE,
IF(SUMPRODUCT(--(D55:K55&lt;&gt;""))=0, TRUE,
IF(ISBLANK(L55), TRUE,
IF(S55=FALSE, FALSE,
IF(L55="INVALID", FALSE,
IF(AND(ISNUMBER(FIND("M/ment", M55)), LEN(O55)&gt;10), TRUE,
IF(AND(M55&lt;&gt;"OK", LEN(J55)&lt;10), FALSE,
IF(ISERR(FIND("OK", N55)),
IF(AND(FIND("please", LOWER(N55))&gt;0, LEN(O55)&lt;10), FALSE, TRUE),
TRUE))))))))</f>
        <v>1</v>
      </c>
      <c r="R55" t="str">
        <f t="shared" si="0"/>
        <v>BRT</v>
      </c>
      <c r="S55" t="b">
        <f t="shared" si="1"/>
        <v>0</v>
      </c>
    </row>
    <row r="56" spans="1:19" ht="25" customHeight="1">
      <c r="A56" s="164"/>
      <c r="B56" s="165"/>
      <c r="C56" s="165"/>
      <c r="D56" s="166"/>
      <c r="E56" s="166"/>
      <c r="F56" s="166"/>
      <c r="G56" s="166"/>
      <c r="H56" s="75"/>
      <c r="I56" s="75"/>
      <c r="J56" s="75"/>
      <c r="K56" s="163"/>
      <c r="L56" s="224"/>
      <c r="M56" s="184" t="str" cm="1">
        <f t="array" ref="M56">IF(AND(SUMPRODUCT(--(D56:E56&lt;&gt;""))=0,ISBLANK(K56)),"",IF(AND(K56&lt;&gt;"",NOT(ISNUMBER(K56))),"Please enter a numeric value for Total Emission",IF(AND(ISBLANK(K56),L56="BRT"),"Please enter a numeric value for Total Emission or a qualification for not providing BRT Total Emission",IF(ISBLANK(K56),"Please enter a numeric value for Total Emission",IF(ISBLANK(L56),"Please select ART, BRT or NE",IF(AND(ISBLANK(I56),ROUND(K56,6)&gt;0),"Enter method",IF(AND(ISBLANK(J56),L56&lt;&gt;""),"Ensure method is fully explained",IF(AND(SUMPRODUCT(--(D56:E56&lt;&gt;""))&gt;0,D56&lt;&gt;H56,K56=0),"Please explain change in M/ment type",IF(AND(SUMPRODUCT(--(D56:E56&lt;&gt;""))&gt;0,D56&lt;&gt;H56),IF(LEN(J56)&lt;5,"Please explain change in M/ment type; Ensure method is fully explained.",IF(AND(SUMPRODUCT(--(D56:E56&lt;&gt;""))&gt;0,D56&lt;&gt;H56),"Please explain change in M/ment type",IF(LEN(J56)&lt;5,"Ensure method is fully explained.","OK"))),IF(AND(ROUND(K56,6)&gt;0,LEN(J56)&lt;5),"Ensure method is fully explained.","OK"))))))))))</f>
        <v/>
      </c>
      <c r="N56" s="185" t="str" cm="1">
        <f t="array" ref="N56">IF(AND(SUMPRODUCT(--(D56:F56&lt;&gt;""))=0,ISBLANK(K56)),"",
IF(S56=FALSE,"Incorrect ART, BRT or NE. Please select correct threshold code",
IF(ISBLANK(F56),"No value for previous year",
IF(AND(F56=0,ROUND(K56,6)&gt;0,G56="NE"),"Please explain change from NE",
IF(AND(K56=0,L56="NE", OR(G56="ART",G56="BRT")),"Please explain change to NE",
IF(AND(SUMPRODUCT(--(D56:E56&lt;&gt;""))=0,F56=0,ROUND(K56,6)=0),"Previously not reported, please enter a value or 0 to confirm",IF(AND(G56="BRT",L56="BRT"),"OK",IF(AND(F56=0,OR(ROUND(K56,6)=0,K56&lt;C56),OR(G56="NA",G56="NE")),"OK",
IF(AND(SUMPRODUCT(--(D56:E56&lt;&gt;""))&gt;0,F56=0,ISBLANK(K56)),"Previously reported as BRT, please enter a value or provide explanation",
IF(AND(ROUND(F56,6)=ROUND(K56,6),ROUND(K56,6)&gt;0,NOT(ISBLANK(F56))),"Current = previous. Please re-enter value or provide explanation",
IF(AND(F56=0,ROUND(K56,6)=0,G56="ART",L56="NE"),"ART to NE – please explain",IF(AND(ROUND(K56,6)=0,G56="BRT"),"BRT to NE - please explain",
IF(AND(L56="NE",F56&gt;0,ABS(((K56-F56)/F56*100))&gt;=P56),CONCATENATE(FIXED(((K56-F56)/F56)*100,2),"% - please explain"),IF(AND(L56="ART",G56="ART",F56&gt;0,ABS(((K56-F56)/F56*100))&gt;=P56),CONCATENATE(FIXED(((K56-F56)/F56)*100,2),"% - please explain"),
IF(AND(ROUND(K56,6)=0,G56="BRT",F56&lt;&gt;0),CONCATENATE(FIXED(((K56-F56)/F56)*100,2),"% - BRT to NE - please explain"),
IF(AND(F56=0,ROUND(K56,6)&gt;0,G56="BRT",L56="BRT"),"OK",
IF(AND(F56=0,ROUND(K56,6)&gt;0,G56="BRT",L56="ART"),"BRT to ART – please explain",
IF(AND(F56=0,ROUND(K56,6)&gt;0),"please explain increase",
IF(AND(L56="ART",F56&lt;C56,F56&lt;&gt;0),CONCATENATE(FIXED(((K56-F56)/F56)*100,2),"% - BRT to ART – please explain"),
IF(AND(L56="ART",F56&lt;C56,F56=0),"No value for previous year",
IF(AND(L56="BRT",F56&gt;=C56,F56&lt;&gt;0),CONCATENATE(FIXED(((K56-F56)/F56)*100,2),"% - ART to BRT – please explain"),
IF(AND(L56="BRT",F56&gt;=C56,F56=0),"No value for previous year",
IF(AND(L56="BRT",F56&gt;0,ABS(((K56-F56)/F56*100))&lt;50),CONCATENATE(FIXED(((K56-F56)/F56)*100,2),"% - OK"),
IF(AND(L56="BRT",F56&gt;0,ABS(((K56-F56)/F56*100))&gt;=P56),CONCATENATE(FIXED(((K56-F56)/F56)*100,2),"% - please explain"),
IF(F56&lt;&gt;0,CONCATENATE(FIXED(((K56-F56)/F56)*100,2),"% - OK"),"No value for previous year")))))))))))))))))))))))))</f>
        <v/>
      </c>
      <c r="O56" s="75"/>
      <c r="P56" s="43" t="str" cm="1">
        <f t="array" ref="P56">IF(SUMPRODUCT(--(D56:E56&lt;&gt;""))=0,"",IF(ISERROR(VLOOKUP(A33,Codes!D$2:D$8,1,FALSE)),25,10))</f>
        <v/>
      </c>
      <c r="Q56" s="43" t="b" cm="1">
        <f t="array" ref="Q56">IF(AND(ISBLANK(K56), L56="BRT", LEN(O56)&gt;10), TRUE,
IF(SUMPRODUCT(--(D56:K56&lt;&gt;""))=0, TRUE,
IF(ISBLANK(L56), TRUE,
IF(S56=FALSE, FALSE,
IF(L56="INVALID", FALSE,
IF(AND(ISNUMBER(FIND("M/ment", M56)), LEN(O56)&gt;10), TRUE,
IF(AND(M56&lt;&gt;"OK", LEN(J56)&lt;10), FALSE,
IF(ISERR(FIND("OK", N56)),
IF(AND(FIND("please", LOWER(N56))&gt;0, LEN(O56)&lt;10), FALSE, TRUE),
TRUE))))))))</f>
        <v>1</v>
      </c>
      <c r="R56" t="str">
        <f t="shared" si="0"/>
        <v>BRT</v>
      </c>
      <c r="S56" t="b">
        <f t="shared" si="1"/>
        <v>0</v>
      </c>
    </row>
    <row r="57" spans="1:19" ht="25" customHeight="1">
      <c r="A57" s="35"/>
      <c r="B57" s="169"/>
      <c r="C57" s="169"/>
      <c r="D57" s="170"/>
      <c r="E57" s="170"/>
      <c r="F57" s="170"/>
      <c r="G57" s="170"/>
      <c r="H57" s="79"/>
      <c r="I57" s="75"/>
      <c r="J57" s="75"/>
      <c r="K57" s="163"/>
      <c r="L57" s="224"/>
      <c r="M57" s="184" t="str" cm="1">
        <f t="array" ref="M57">IF(AND(SUMPRODUCT(--(D57:E57&lt;&gt;""))=0,ISBLANK(K57)),"",IF(AND(K57&lt;&gt;"",NOT(ISNUMBER(K57))),"Please enter a numeric value for Total Emission",IF(AND(ISBLANK(K57),L57="BRT"),"Please enter a numeric value for Total Emission or a qualification for not providing BRT Total Emission",IF(ISBLANK(K57),"Please enter a numeric value for Total Emission",IF(ISBLANK(L57),"Please select ART, BRT or NE",IF(AND(ISBLANK(I57),ROUND(K57,6)&gt;0),"Enter method",IF(AND(ISBLANK(J57),L57&lt;&gt;""),"Ensure method is fully explained",IF(AND(SUMPRODUCT(--(D57:E57&lt;&gt;""))&gt;0,D57&lt;&gt;H57,K57=0),"Please explain change in M/ment type",IF(AND(SUMPRODUCT(--(D57:E57&lt;&gt;""))&gt;0,D57&lt;&gt;H57),IF(LEN(J57)&lt;5,"Please explain change in M/ment type; Ensure method is fully explained.",IF(AND(SUMPRODUCT(--(D57:E57&lt;&gt;""))&gt;0,D57&lt;&gt;H57),"Please explain change in M/ment type",IF(LEN(J57)&lt;5,"Ensure method is fully explained.","OK"))),IF(AND(ROUND(K57,6)&gt;0,LEN(J57)&lt;5),"Ensure method is fully explained.","OK"))))))))))</f>
        <v/>
      </c>
      <c r="N57" s="185" t="str" cm="1">
        <f t="array" ref="N57">IF(AND(SUMPRODUCT(--(D57:F57&lt;&gt;""))=0,ISBLANK(K57)),"",
IF(S57=FALSE,"Incorrect ART, BRT or NE. Please select correct threshold code",
IF(ISBLANK(F57),"No value for previous year",
IF(AND(F57=0,ROUND(K57,6)&gt;0,G57="NE"),"Please explain change from NE",
IF(AND(K57=0,L57="NE", OR(G57="ART",G57="BRT")),"Please explain change to NE",
IF(AND(SUMPRODUCT(--(D57:E57&lt;&gt;""))=0,F57=0,ROUND(K57,6)=0),"Previously not reported, please enter a value or 0 to confirm",IF(AND(G57="BRT",L57="BRT"),"OK",IF(AND(F57=0,OR(ROUND(K57,6)=0,K57&lt;C57),OR(G57="NA",G57="NE")),"OK",
IF(AND(SUMPRODUCT(--(D57:E57&lt;&gt;""))&gt;0,F57=0,ISBLANK(K57)),"Previously reported as BRT, please enter a value or provide explanation",
IF(AND(ROUND(F57,6)=ROUND(K57,6),ROUND(K57,6)&gt;0,NOT(ISBLANK(F57))),"Current = previous. Please re-enter value or provide explanation",
IF(AND(F57=0,ROUND(K57,6)=0,G57="ART",L57="NE"),"ART to NE – please explain",IF(AND(ROUND(K57,6)=0,G57="BRT"),"BRT to NE - please explain",
IF(AND(L57="NE",F57&gt;0,ABS(((K57-F57)/F57*100))&gt;=P57),CONCATENATE(FIXED(((K57-F57)/F57)*100,2),"% - please explain"),IF(AND(L57="ART",G57="ART",F57&gt;0,ABS(((K57-F57)/F57*100))&gt;=P57),CONCATENATE(FIXED(((K57-F57)/F57)*100,2),"% - please explain"),
IF(AND(ROUND(K57,6)=0,G57="BRT",F57&lt;&gt;0),CONCATENATE(FIXED(((K57-F57)/F57)*100,2),"% - BRT to NE - please explain"),
IF(AND(F57=0,ROUND(K57,6)&gt;0,G57="BRT",L57="BRT"),"OK",
IF(AND(F57=0,ROUND(K57,6)&gt;0,G57="BRT",L57="ART"),"BRT to ART – please explain",
IF(AND(F57=0,ROUND(K57,6)&gt;0),"please explain increase",
IF(AND(L57="ART",F57&lt;C57,F57&lt;&gt;0),CONCATENATE(FIXED(((K57-F57)/F57)*100,2),"% - BRT to ART – please explain"),
IF(AND(L57="ART",F57&lt;C57,F57=0),"No value for previous year",
IF(AND(L57="BRT",F57&gt;=C57,F57&lt;&gt;0),CONCATENATE(FIXED(((K57-F57)/F57)*100,2),"% - ART to BRT – please explain"),
IF(AND(L57="BRT",F57&gt;=C57,F57=0),"No value for previous year",
IF(AND(L57="BRT",F57&gt;0,ABS(((K57-F57)/F57*100))&lt;50),CONCATENATE(FIXED(((K57-F57)/F57)*100,2),"% - OK"),
IF(AND(L57="BRT",F57&gt;0,ABS(((K57-F57)/F57*100))&gt;=P57),CONCATENATE(FIXED(((K57-F57)/F57)*100,2),"% - please explain"),
IF(F57&lt;&gt;0,CONCATENATE(FIXED(((K57-F57)/F57)*100,2),"% - OK"),"No value for previous year")))))))))))))))))))))))))</f>
        <v/>
      </c>
      <c r="O57" s="75"/>
      <c r="P57" s="43" t="str" cm="1">
        <f t="array" ref="P57">IF(SUMPRODUCT(--(D57:E57&lt;&gt;""))=0,"",IF(ISERROR(VLOOKUP(A34,Codes!D$2:D$8,1,FALSE)),25,10))</f>
        <v/>
      </c>
      <c r="Q57" s="43" t="b" cm="1">
        <f t="array" ref="Q57">IF(AND(ISBLANK(K57), L57="BRT", LEN(O57)&gt;10), TRUE,
IF(SUMPRODUCT(--(D57:K57&lt;&gt;""))=0, TRUE,
IF(ISBLANK(L57), TRUE,
IF(S57=FALSE, FALSE,
IF(L57="INVALID", FALSE,
IF(AND(ISNUMBER(FIND("M/ment", M57)), LEN(O57)&gt;10), TRUE,
IF(AND(M57&lt;&gt;"OK", LEN(J57)&lt;10), FALSE,
IF(ISERR(FIND("OK", N57)),
IF(AND(FIND("please", LOWER(N57))&gt;0, LEN(O57)&lt;10), FALSE, TRUE),
TRUE))))))))</f>
        <v>1</v>
      </c>
      <c r="R57" t="str">
        <f t="shared" si="0"/>
        <v>BRT</v>
      </c>
      <c r="S57" t="b">
        <f t="shared" si="1"/>
        <v>0</v>
      </c>
    </row>
    <row r="58" spans="1:19" ht="25" customHeight="1">
      <c r="A58" s="35"/>
      <c r="B58" s="169"/>
      <c r="C58" s="169"/>
      <c r="D58" s="170"/>
      <c r="E58" s="170"/>
      <c r="F58" s="170"/>
      <c r="G58" s="170"/>
      <c r="H58" s="79"/>
      <c r="I58" s="75"/>
      <c r="J58" s="75"/>
      <c r="K58" s="163"/>
      <c r="L58" s="224"/>
      <c r="M58" s="184" t="str" cm="1">
        <f t="array" ref="M58">IF(AND(SUMPRODUCT(--(D58:E58&lt;&gt;""))=0,ISBLANK(K58)),"",IF(AND(K58&lt;&gt;"",NOT(ISNUMBER(K58))),"Please enter a numeric value for Total Emission",IF(AND(ISBLANK(K58),L58="BRT"),"Please enter a numeric value for Total Emission or a qualification for not providing BRT Total Emission",IF(ISBLANK(K58),"Please enter a numeric value for Total Emission",IF(ISBLANK(L58),"Please select ART, BRT or NE",IF(AND(ISBLANK(I58),ROUND(K58,6)&gt;0),"Enter method",IF(AND(ISBLANK(J58),L58&lt;&gt;""),"Ensure method is fully explained",IF(AND(SUMPRODUCT(--(D58:E58&lt;&gt;""))&gt;0,D58&lt;&gt;H58,K58=0),"Please explain change in M/ment type",IF(AND(SUMPRODUCT(--(D58:E58&lt;&gt;""))&gt;0,D58&lt;&gt;H58),IF(LEN(J58)&lt;5,"Please explain change in M/ment type; Ensure method is fully explained.",IF(AND(SUMPRODUCT(--(D58:E58&lt;&gt;""))&gt;0,D58&lt;&gt;H58),"Please explain change in M/ment type",IF(LEN(J58)&lt;5,"Ensure method is fully explained.","OK"))),IF(AND(ROUND(K58,6)&gt;0,LEN(J58)&lt;5),"Ensure method is fully explained.","OK"))))))))))</f>
        <v/>
      </c>
      <c r="N58" s="185" t="str" cm="1">
        <f t="array" ref="N58">IF(AND(SUMPRODUCT(--(D58:F58&lt;&gt;""))=0,ISBLANK(K58)),"",
IF(S58=FALSE,"Incorrect ART, BRT or NE. Please select correct threshold code",
IF(ISBLANK(F58),"No value for previous year",
IF(AND(F58=0,ROUND(K58,6)&gt;0,G58="NE"),"Please explain change from NE",
IF(AND(K58=0,L58="NE", OR(G58="ART",G58="BRT")),"Please explain change to NE",
IF(AND(SUMPRODUCT(--(D58:E58&lt;&gt;""))=0,F58=0,ROUND(K58,6)=0),"Previously not reported, please enter a value or 0 to confirm",IF(AND(G58="BRT",L58="BRT"),"OK",IF(AND(F58=0,OR(ROUND(K58,6)=0,K58&lt;C58),OR(G58="NA",G58="NE")),"OK",
IF(AND(SUMPRODUCT(--(D58:E58&lt;&gt;""))&gt;0,F58=0,ISBLANK(K58)),"Previously reported as BRT, please enter a value or provide explanation",
IF(AND(ROUND(F58,6)=ROUND(K58,6),ROUND(K58,6)&gt;0,NOT(ISBLANK(F58))),"Current = previous. Please re-enter value or provide explanation",
IF(AND(F58=0,ROUND(K58,6)=0,G58="ART",L58="NE"),"ART to NE – please explain",IF(AND(ROUND(K58,6)=0,G58="BRT"),"BRT to NE - please explain",
IF(AND(L58="NE",F58&gt;0,ABS(((K58-F58)/F58*100))&gt;=P58),CONCATENATE(FIXED(((K58-F58)/F58)*100,2),"% - please explain"),IF(AND(L58="ART",G58="ART",F58&gt;0,ABS(((K58-F58)/F58*100))&gt;=P58),CONCATENATE(FIXED(((K58-F58)/F58)*100,2),"% - please explain"),
IF(AND(ROUND(K58,6)=0,G58="BRT",F58&lt;&gt;0),CONCATENATE(FIXED(((K58-F58)/F58)*100,2),"% - BRT to NE - please explain"),
IF(AND(F58=0,ROUND(K58,6)&gt;0,G58="BRT",L58="BRT"),"OK",
IF(AND(F58=0,ROUND(K58,6)&gt;0,G58="BRT",L58="ART"),"BRT to ART – please explain",
IF(AND(F58=0,ROUND(K58,6)&gt;0),"please explain increase",
IF(AND(L58="ART",F58&lt;C58,F58&lt;&gt;0),CONCATENATE(FIXED(((K58-F58)/F58)*100,2),"% - BRT to ART – please explain"),
IF(AND(L58="ART",F58&lt;C58,F58=0),"No value for previous year",
IF(AND(L58="BRT",F58&gt;=C58,F58&lt;&gt;0),CONCATENATE(FIXED(((K58-F58)/F58)*100,2),"% - ART to BRT – please explain"),
IF(AND(L58="BRT",F58&gt;=C58,F58=0),"No value for previous year",
IF(AND(L58="BRT",F58&gt;0,ABS(((K58-F58)/F58*100))&lt;50),CONCATENATE(FIXED(((K58-F58)/F58)*100,2),"% - OK"),
IF(AND(L58="BRT",F58&gt;0,ABS(((K58-F58)/F58*100))&gt;=P58),CONCATENATE(FIXED(((K58-F58)/F58)*100,2),"% - please explain"),
IF(F58&lt;&gt;0,CONCATENATE(FIXED(((K58-F58)/F58)*100,2),"% - OK"),"No value for previous year")))))))))))))))))))))))))</f>
        <v/>
      </c>
      <c r="O58" s="75"/>
      <c r="P58" s="43" t="str" cm="1">
        <f t="array" ref="P58">IF(SUMPRODUCT(--(D58:E58&lt;&gt;""))=0,"",IF(ISERROR(VLOOKUP(A35,Codes!D$2:D$8,1,FALSE)),25,10))</f>
        <v/>
      </c>
      <c r="Q58" s="43" t="b" cm="1">
        <f t="array" ref="Q58">IF(AND(ISBLANK(K58), L58="BRT", LEN(O58)&gt;10), TRUE,
IF(SUMPRODUCT(--(D58:K58&lt;&gt;""))=0, TRUE,
IF(ISBLANK(L58), TRUE,
IF(S58=FALSE, FALSE,
IF(L58="INVALID", FALSE,
IF(AND(ISNUMBER(FIND("M/ment", M58)), LEN(O58)&gt;10), TRUE,
IF(AND(M58&lt;&gt;"OK", LEN(J58)&lt;10), FALSE,
IF(ISERR(FIND("OK", N58)),
IF(AND(FIND("please", LOWER(N58))&gt;0, LEN(O58)&lt;10), FALSE, TRUE),
TRUE))))))))</f>
        <v>1</v>
      </c>
      <c r="R58" t="str">
        <f t="shared" si="0"/>
        <v>BRT</v>
      </c>
      <c r="S58" t="b">
        <f t="shared" si="1"/>
        <v>0</v>
      </c>
    </row>
    <row r="59" spans="1:19" ht="25" customHeight="1">
      <c r="A59" s="35"/>
      <c r="B59" s="169"/>
      <c r="C59" s="169"/>
      <c r="D59" s="170"/>
      <c r="E59" s="170"/>
      <c r="F59" s="170"/>
      <c r="G59" s="170"/>
      <c r="H59" s="79"/>
      <c r="I59" s="75"/>
      <c r="J59" s="75"/>
      <c r="K59" s="163"/>
      <c r="L59" s="224"/>
      <c r="M59" s="184" t="str" cm="1">
        <f t="array" ref="M59">IF(AND(SUMPRODUCT(--(D59:E59&lt;&gt;""))=0,ISBLANK(K59)),"",IF(AND(K59&lt;&gt;"",NOT(ISNUMBER(K59))),"Please enter a numeric value for Total Emission",IF(AND(ISBLANK(K59),L59="BRT"),"Please enter a numeric value for Total Emission or a qualification for not providing BRT Total Emission",IF(ISBLANK(K59),"Please enter a numeric value for Total Emission",IF(ISBLANK(L59),"Please select ART, BRT or NE",IF(AND(ISBLANK(I59),ROUND(K59,6)&gt;0),"Enter method",IF(AND(ISBLANK(J59),L59&lt;&gt;""),"Ensure method is fully explained",IF(AND(SUMPRODUCT(--(D59:E59&lt;&gt;""))&gt;0,D59&lt;&gt;H59,K59=0),"Please explain change in M/ment type",IF(AND(SUMPRODUCT(--(D59:E59&lt;&gt;""))&gt;0,D59&lt;&gt;H59),IF(LEN(J59)&lt;5,"Please explain change in M/ment type; Ensure method is fully explained.",IF(AND(SUMPRODUCT(--(D59:E59&lt;&gt;""))&gt;0,D59&lt;&gt;H59),"Please explain change in M/ment type",IF(LEN(J59)&lt;5,"Ensure method is fully explained.","OK"))),IF(AND(ROUND(K59,6)&gt;0,LEN(J59)&lt;5),"Ensure method is fully explained.","OK"))))))))))</f>
        <v/>
      </c>
      <c r="N59" s="185" t="str" cm="1">
        <f t="array" ref="N59">IF(AND(SUMPRODUCT(--(D59:F59&lt;&gt;""))=0,ISBLANK(K59)),"",
IF(S59=FALSE,"Incorrect ART, BRT or NE. Please select correct threshold code",
IF(ISBLANK(F59),"No value for previous year",
IF(AND(F59=0,ROUND(K59,6)&gt;0,G59="NE"),"Please explain change from NE",
IF(AND(K59=0,L59="NE", OR(G59="ART",G59="BRT")),"Please explain change to NE",
IF(AND(SUMPRODUCT(--(D59:E59&lt;&gt;""))=0,F59=0,ROUND(K59,6)=0),"Previously not reported, please enter a value or 0 to confirm",IF(AND(G59="BRT",L59="BRT"),"OK",IF(AND(F59=0,OR(ROUND(K59,6)=0,K59&lt;C59),OR(G59="NA",G59="NE")),"OK",
IF(AND(SUMPRODUCT(--(D59:E59&lt;&gt;""))&gt;0,F59=0,ISBLANK(K59)),"Previously reported as BRT, please enter a value or provide explanation",
IF(AND(ROUND(F59,6)=ROUND(K59,6),ROUND(K59,6)&gt;0,NOT(ISBLANK(F59))),"Current = previous. Please re-enter value or provide explanation",
IF(AND(F59=0,ROUND(K59,6)=0,G59="ART",L59="NE"),"ART to NE – please explain",IF(AND(ROUND(K59,6)=0,G59="BRT"),"BRT to NE - please explain",
IF(AND(L59="NE",F59&gt;0,ABS(((K59-F59)/F59*100))&gt;=P59),CONCATENATE(FIXED(((K59-F59)/F59)*100,2),"% - please explain"),IF(AND(L59="ART",G59="ART",F59&gt;0,ABS(((K59-F59)/F59*100))&gt;=P59),CONCATENATE(FIXED(((K59-F59)/F59)*100,2),"% - please explain"),
IF(AND(ROUND(K59,6)=0,G59="BRT",F59&lt;&gt;0),CONCATENATE(FIXED(((K59-F59)/F59)*100,2),"% - BRT to NE - please explain"),
IF(AND(F59=0,ROUND(K59,6)&gt;0,G59="BRT",L59="BRT"),"OK",
IF(AND(F59=0,ROUND(K59,6)&gt;0,G59="BRT",L59="ART"),"BRT to ART – please explain",
IF(AND(F59=0,ROUND(K59,6)&gt;0),"please explain increase",
IF(AND(L59="ART",F59&lt;C59,F59&lt;&gt;0),CONCATENATE(FIXED(((K59-F59)/F59)*100,2),"% - BRT to ART – please explain"),
IF(AND(L59="ART",F59&lt;C59,F59=0),"No value for previous year",
IF(AND(L59="BRT",F59&gt;=C59,F59&lt;&gt;0),CONCATENATE(FIXED(((K59-F59)/F59)*100,2),"% - ART to BRT – please explain"),
IF(AND(L59="BRT",F59&gt;=C59,F59=0),"No value for previous year",
IF(AND(L59="BRT",F59&gt;0,ABS(((K59-F59)/F59*100))&lt;50),CONCATENATE(FIXED(((K59-F59)/F59)*100,2),"% - OK"),
IF(AND(L59="BRT",F59&gt;0,ABS(((K59-F59)/F59*100))&gt;=P59),CONCATENATE(FIXED(((K59-F59)/F59)*100,2),"% - please explain"),
IF(F59&lt;&gt;0,CONCATENATE(FIXED(((K59-F59)/F59)*100,2),"% - OK"),"No value for previous year")))))))))))))))))))))))))</f>
        <v/>
      </c>
      <c r="O59" s="75"/>
      <c r="P59" s="43" t="str" cm="1">
        <f t="array" ref="P59">IF(SUMPRODUCT(--(D59:E59&lt;&gt;""))=0,"",IF(ISERROR(VLOOKUP(A36,Codes!D$2:D$8,1,FALSE)),25,10))</f>
        <v/>
      </c>
      <c r="Q59" s="43" t="b" cm="1">
        <f t="array" ref="Q59">IF(AND(ISBLANK(K59), L59="BRT", LEN(O59)&gt;10), TRUE,
IF(SUMPRODUCT(--(D59:K59&lt;&gt;""))=0, TRUE,
IF(ISBLANK(L59), TRUE,
IF(S59=FALSE, FALSE,
IF(L59="INVALID", FALSE,
IF(AND(ISNUMBER(FIND("M/ment", M59)), LEN(O59)&gt;10), TRUE,
IF(AND(M59&lt;&gt;"OK", LEN(J59)&lt;10), FALSE,
IF(ISERR(FIND("OK", N59)),
IF(AND(FIND("please", LOWER(N59))&gt;0, LEN(O59)&lt;10), FALSE, TRUE),
TRUE))))))))</f>
        <v>1</v>
      </c>
      <c r="R59" t="str">
        <f t="shared" si="0"/>
        <v>BRT</v>
      </c>
      <c r="S59" t="b">
        <f t="shared" si="1"/>
        <v>0</v>
      </c>
    </row>
    <row r="60" spans="1:19" ht="25" customHeight="1">
      <c r="A60" s="35"/>
      <c r="B60" s="169"/>
      <c r="C60" s="169"/>
      <c r="D60" s="170"/>
      <c r="E60" s="170"/>
      <c r="F60" s="170"/>
      <c r="G60" s="170"/>
      <c r="H60" s="79"/>
      <c r="I60" s="75"/>
      <c r="J60" s="75"/>
      <c r="K60" s="163"/>
      <c r="L60" s="224"/>
      <c r="M60" s="184" t="str" cm="1">
        <f t="array" ref="M60">IF(AND(SUMPRODUCT(--(D60:E60&lt;&gt;""))=0,ISBLANK(K60)),"",IF(AND(K60&lt;&gt;"",NOT(ISNUMBER(K60))),"Please enter a numeric value for Total Emission",IF(AND(ISBLANK(K60),L60="BRT"),"Please enter a numeric value for Total Emission or a qualification for not providing BRT Total Emission",IF(ISBLANK(K60),"Please enter a numeric value for Total Emission",IF(ISBLANK(L60),"Please select ART, BRT or NE",IF(AND(ISBLANK(I60),ROUND(K60,6)&gt;0),"Enter method",IF(AND(ISBLANK(J60),L60&lt;&gt;""),"Ensure method is fully explained",IF(AND(SUMPRODUCT(--(D60:E60&lt;&gt;""))&gt;0,D60&lt;&gt;H60,K60=0),"Please explain change in M/ment type",IF(AND(SUMPRODUCT(--(D60:E60&lt;&gt;""))&gt;0,D60&lt;&gt;H60),IF(LEN(J60)&lt;5,"Please explain change in M/ment type; Ensure method is fully explained.",IF(AND(SUMPRODUCT(--(D60:E60&lt;&gt;""))&gt;0,D60&lt;&gt;H60),"Please explain change in M/ment type",IF(LEN(J60)&lt;5,"Ensure method is fully explained.","OK"))),IF(AND(ROUND(K60,6)&gt;0,LEN(J60)&lt;5),"Ensure method is fully explained.","OK"))))))))))</f>
        <v/>
      </c>
      <c r="N60" s="185" t="str" cm="1">
        <f t="array" ref="N60">IF(AND(SUMPRODUCT(--(D60:F60&lt;&gt;""))=0,ISBLANK(K60)),"",
IF(S60=FALSE,"Incorrect ART, BRT or NE. Please select correct threshold code",
IF(ISBLANK(F60),"No value for previous year",
IF(AND(F60=0,ROUND(K60,6)&gt;0,G60="NE"),"Please explain change from NE",
IF(AND(K60=0,L60="NE", OR(G60="ART",G60="BRT")),"Please explain change to NE",
IF(AND(SUMPRODUCT(--(D60:E60&lt;&gt;""))=0,F60=0,ROUND(K60,6)=0),"Previously not reported, please enter a value or 0 to confirm",IF(AND(G60="BRT",L60="BRT"),"OK",IF(AND(F60=0,OR(ROUND(K60,6)=0,K60&lt;C60),OR(G60="NA",G60="NE")),"OK",
IF(AND(SUMPRODUCT(--(D60:E60&lt;&gt;""))&gt;0,F60=0,ISBLANK(K60)),"Previously reported as BRT, please enter a value or provide explanation",
IF(AND(ROUND(F60,6)=ROUND(K60,6),ROUND(K60,6)&gt;0,NOT(ISBLANK(F60))),"Current = previous. Please re-enter value or provide explanation",
IF(AND(F60=0,ROUND(K60,6)=0,G60="ART",L60="NE"),"ART to NE – please explain",IF(AND(ROUND(K60,6)=0,G60="BRT"),"BRT to NE - please explain",
IF(AND(L60="NE",F60&gt;0,ABS(((K60-F60)/F60*100))&gt;=P60),CONCATENATE(FIXED(((K60-F60)/F60)*100,2),"% - please explain"),IF(AND(L60="ART",G60="ART",F60&gt;0,ABS(((K60-F60)/F60*100))&gt;=P60),CONCATENATE(FIXED(((K60-F60)/F60)*100,2),"% - please explain"),
IF(AND(ROUND(K60,6)=0,G60="BRT",F60&lt;&gt;0),CONCATENATE(FIXED(((K60-F60)/F60)*100,2),"% - BRT to NE - please explain"),
IF(AND(F60=0,ROUND(K60,6)&gt;0,G60="BRT",L60="BRT"),"OK",
IF(AND(F60=0,ROUND(K60,6)&gt;0,G60="BRT",L60="ART"),"BRT to ART – please explain",
IF(AND(F60=0,ROUND(K60,6)&gt;0),"please explain increase",
IF(AND(L60="ART",F60&lt;C60,F60&lt;&gt;0),CONCATENATE(FIXED(((K60-F60)/F60)*100,2),"% - BRT to ART – please explain"),
IF(AND(L60="ART",F60&lt;C60,F60=0),"No value for previous year",
IF(AND(L60="BRT",F60&gt;=C60,F60&lt;&gt;0),CONCATENATE(FIXED(((K60-F60)/F60)*100,2),"% - ART to BRT – please explain"),
IF(AND(L60="BRT",F60&gt;=C60,F60=0),"No value for previous year",
IF(AND(L60="BRT",F60&gt;0,ABS(((K60-F60)/F60*100))&lt;50),CONCATENATE(FIXED(((K60-F60)/F60)*100,2),"% - OK"),
IF(AND(L60="BRT",F60&gt;0,ABS(((K60-F60)/F60*100))&gt;=P60),CONCATENATE(FIXED(((K60-F60)/F60)*100,2),"% - please explain"),
IF(F60&lt;&gt;0,CONCATENATE(FIXED(((K60-F60)/F60)*100,2),"% - OK"),"No value for previous year")))))))))))))))))))))))))</f>
        <v/>
      </c>
      <c r="O60" s="75"/>
      <c r="P60" s="43" t="str" cm="1">
        <f t="array" ref="P60">IF(SUMPRODUCT(--(D60:E60&lt;&gt;""))=0,"",IF(ISERROR(VLOOKUP(A37,Codes!D$2:D$8,1,FALSE)),25,10))</f>
        <v/>
      </c>
      <c r="Q60" s="43" t="b" cm="1">
        <f t="array" ref="Q60">IF(AND(ISBLANK(K60), L60="BRT", LEN(O60)&gt;10), TRUE,
IF(SUMPRODUCT(--(D60:K60&lt;&gt;""))=0, TRUE,
IF(ISBLANK(L60), TRUE,
IF(S60=FALSE, FALSE,
IF(L60="INVALID", FALSE,
IF(AND(ISNUMBER(FIND("M/ment", M60)), LEN(O60)&gt;10), TRUE,
IF(AND(M60&lt;&gt;"OK", LEN(J60)&lt;10), FALSE,
IF(ISERR(FIND("OK", N60)),
IF(AND(FIND("please", LOWER(N60))&gt;0, LEN(O60)&lt;10), FALSE, TRUE),
TRUE))))))))</f>
        <v>1</v>
      </c>
      <c r="R60" t="str">
        <f t="shared" si="0"/>
        <v>BRT</v>
      </c>
      <c r="S60" t="b">
        <f t="shared" si="1"/>
        <v>0</v>
      </c>
    </row>
    <row r="61" spans="1:19" ht="25" customHeight="1">
      <c r="A61" s="35"/>
      <c r="B61" s="169"/>
      <c r="C61" s="169"/>
      <c r="D61" s="170"/>
      <c r="E61" s="170"/>
      <c r="F61" s="170"/>
      <c r="G61" s="170"/>
      <c r="H61" s="79"/>
      <c r="I61" s="75"/>
      <c r="J61" s="75"/>
      <c r="K61" s="163"/>
      <c r="L61" s="224"/>
      <c r="M61" s="184" t="str" cm="1">
        <f t="array" ref="M61">IF(AND(SUMPRODUCT(--(D61:E61&lt;&gt;""))=0,ISBLANK(K61)),"",IF(AND(K61&lt;&gt;"",NOT(ISNUMBER(K61))),"Please enter a numeric value for Total Emission",IF(AND(ISBLANK(K61),L61="BRT"),"Please enter a numeric value for Total Emission or a qualification for not providing BRT Total Emission",IF(ISBLANK(K61),"Please enter a numeric value for Total Emission",IF(ISBLANK(L61),"Please select ART, BRT or NE",IF(AND(ISBLANK(I61),ROUND(K61,6)&gt;0),"Enter method",IF(AND(ISBLANK(J61),L61&lt;&gt;""),"Ensure method is fully explained",IF(AND(SUMPRODUCT(--(D61:E61&lt;&gt;""))&gt;0,D61&lt;&gt;H61,K61=0),"Please explain change in M/ment type",IF(AND(SUMPRODUCT(--(D61:E61&lt;&gt;""))&gt;0,D61&lt;&gt;H61),IF(LEN(J61)&lt;5,"Please explain change in M/ment type; Ensure method is fully explained.",IF(AND(SUMPRODUCT(--(D61:E61&lt;&gt;""))&gt;0,D61&lt;&gt;H61),"Please explain change in M/ment type",IF(LEN(J61)&lt;5,"Ensure method is fully explained.","OK"))),IF(AND(ROUND(K61,6)&gt;0,LEN(J61)&lt;5),"Ensure method is fully explained.","OK"))))))))))</f>
        <v/>
      </c>
      <c r="N61" s="185" t="str" cm="1">
        <f t="array" ref="N61">IF(AND(SUMPRODUCT(--(D61:F61&lt;&gt;""))=0,ISBLANK(K61)),"",
IF(S61=FALSE,"Incorrect ART, BRT or NE. Please select correct threshold code",
IF(ISBLANK(F61),"No value for previous year",
IF(AND(F61=0,ROUND(K61,6)&gt;0,G61="NE"),"Please explain change from NE",
IF(AND(K61=0,L61="NE", OR(G61="ART",G61="BRT")),"Please explain change to NE",
IF(AND(SUMPRODUCT(--(D61:E61&lt;&gt;""))=0,F61=0,ROUND(K61,6)=0),"Previously not reported, please enter a value or 0 to confirm",IF(AND(G61="BRT",L61="BRT"),"OK",IF(AND(F61=0,OR(ROUND(K61,6)=0,K61&lt;C61),OR(G61="NA",G61="NE")),"OK",
IF(AND(SUMPRODUCT(--(D61:E61&lt;&gt;""))&gt;0,F61=0,ISBLANK(K61)),"Previously reported as BRT, please enter a value or provide explanation",
IF(AND(ROUND(F61,6)=ROUND(K61,6),ROUND(K61,6)&gt;0,NOT(ISBLANK(F61))),"Current = previous. Please re-enter value or provide explanation",
IF(AND(F61=0,ROUND(K61,6)=0,G61="ART",L61="NE"),"ART to NE – please explain",IF(AND(ROUND(K61,6)=0,G61="BRT"),"BRT to NE - please explain",
IF(AND(L61="NE",F61&gt;0,ABS(((K61-F61)/F61*100))&gt;=P61),CONCATENATE(FIXED(((K61-F61)/F61)*100,2),"% - please explain"),IF(AND(L61="ART",G61="ART",F61&gt;0,ABS(((K61-F61)/F61*100))&gt;=P61),CONCATENATE(FIXED(((K61-F61)/F61)*100,2),"% - please explain"),
IF(AND(ROUND(K61,6)=0,G61="BRT",F61&lt;&gt;0),CONCATENATE(FIXED(((K61-F61)/F61)*100,2),"% - BRT to NE - please explain"),
IF(AND(F61=0,ROUND(K61,6)&gt;0,G61="BRT",L61="BRT"),"OK",
IF(AND(F61=0,ROUND(K61,6)&gt;0,G61="BRT",L61="ART"),"BRT to ART – please explain",
IF(AND(F61=0,ROUND(K61,6)&gt;0),"please explain increase",
IF(AND(L61="ART",F61&lt;C61,F61&lt;&gt;0),CONCATENATE(FIXED(((K61-F61)/F61)*100,2),"% - BRT to ART – please explain"),
IF(AND(L61="ART",F61&lt;C61,F61=0),"No value for previous year",
IF(AND(L61="BRT",F61&gt;=C61,F61&lt;&gt;0),CONCATENATE(FIXED(((K61-F61)/F61)*100,2),"% - ART to BRT – please explain"),
IF(AND(L61="BRT",F61&gt;=C61,F61=0),"No value for previous year",
IF(AND(L61="BRT",F61&gt;0,ABS(((K61-F61)/F61*100))&lt;50),CONCATENATE(FIXED(((K61-F61)/F61)*100,2),"% - OK"),
IF(AND(L61="BRT",F61&gt;0,ABS(((K61-F61)/F61*100))&gt;=P61),CONCATENATE(FIXED(((K61-F61)/F61)*100,2),"% - please explain"),
IF(F61&lt;&gt;0,CONCATENATE(FIXED(((K61-F61)/F61)*100,2),"% - OK"),"No value for previous year")))))))))))))))))))))))))</f>
        <v/>
      </c>
      <c r="O61" s="75"/>
      <c r="P61" s="43" t="str" cm="1">
        <f t="array" ref="P61">IF(SUMPRODUCT(--(D61:E61&lt;&gt;""))=0,"",IF(ISERROR(VLOOKUP(A38,Codes!D$2:D$8,1,FALSE)),25,10))</f>
        <v/>
      </c>
      <c r="Q61" s="43" t="b" cm="1">
        <f t="array" ref="Q61">IF(AND(ISBLANK(K61), L61="BRT", LEN(O61)&gt;10), TRUE,
IF(SUMPRODUCT(--(D61:K61&lt;&gt;""))=0, TRUE,
IF(ISBLANK(L61), TRUE,
IF(S61=FALSE, FALSE,
IF(L61="INVALID", FALSE,
IF(AND(ISNUMBER(FIND("M/ment", M61)), LEN(O61)&gt;10), TRUE,
IF(AND(M61&lt;&gt;"OK", LEN(J61)&lt;10), FALSE,
IF(ISERR(FIND("OK", N61)),
IF(AND(FIND("please", LOWER(N61))&gt;0, LEN(O61)&lt;10), FALSE, TRUE),
TRUE))))))))</f>
        <v>1</v>
      </c>
      <c r="R61" t="str">
        <f t="shared" si="0"/>
        <v>BRT</v>
      </c>
      <c r="S61" t="b">
        <f t="shared" si="1"/>
        <v>0</v>
      </c>
    </row>
    <row r="62" spans="1:19" ht="25" customHeight="1">
      <c r="A62" s="35"/>
      <c r="B62" s="169"/>
      <c r="C62" s="169"/>
      <c r="D62" s="170"/>
      <c r="E62" s="170"/>
      <c r="F62" s="170"/>
      <c r="G62" s="170"/>
      <c r="H62" s="79"/>
      <c r="I62" s="75"/>
      <c r="J62" s="75"/>
      <c r="K62" s="163"/>
      <c r="L62" s="224"/>
      <c r="M62" s="184" t="str" cm="1">
        <f t="array" ref="M62">IF(AND(SUMPRODUCT(--(D62:E62&lt;&gt;""))=0,ISBLANK(K62)),"",IF(AND(K62&lt;&gt;"",NOT(ISNUMBER(K62))),"Please enter a numeric value for Total Emission",IF(AND(ISBLANK(K62),L62="BRT"),"Please enter a numeric value for Total Emission or a qualification for not providing BRT Total Emission",IF(ISBLANK(K62),"Please enter a numeric value for Total Emission",IF(ISBLANK(L62),"Please select ART, BRT or NE",IF(AND(ISBLANK(I62),ROUND(K62,6)&gt;0),"Enter method",IF(AND(ISBLANK(J62),L62&lt;&gt;""),"Ensure method is fully explained",IF(AND(SUMPRODUCT(--(D62:E62&lt;&gt;""))&gt;0,D62&lt;&gt;H62,K62=0),"Please explain change in M/ment type",IF(AND(SUMPRODUCT(--(D62:E62&lt;&gt;""))&gt;0,D62&lt;&gt;H62),IF(LEN(J62)&lt;5,"Please explain change in M/ment type; Ensure method is fully explained.",IF(AND(SUMPRODUCT(--(D62:E62&lt;&gt;""))&gt;0,D62&lt;&gt;H62),"Please explain change in M/ment type",IF(LEN(J62)&lt;5,"Ensure method is fully explained.","OK"))),IF(AND(ROUND(K62,6)&gt;0,LEN(J62)&lt;5),"Ensure method is fully explained.","OK"))))))))))</f>
        <v/>
      </c>
      <c r="N62" s="185" t="str" cm="1">
        <f t="array" ref="N62">IF(AND(SUMPRODUCT(--(D62:F62&lt;&gt;""))=0,ISBLANK(K62)),"",
IF(S62=FALSE,"Incorrect ART, BRT or NE. Please select correct threshold code",
IF(ISBLANK(F62),"No value for previous year",
IF(AND(F62=0,ROUND(K62,6)&gt;0,G62="NE"),"Please explain change from NE",
IF(AND(K62=0,L62="NE", OR(G62="ART",G62="BRT")),"Please explain change to NE",
IF(AND(SUMPRODUCT(--(D62:E62&lt;&gt;""))=0,F62=0,ROUND(K62,6)=0),"Previously not reported, please enter a value or 0 to confirm",IF(AND(G62="BRT",L62="BRT"),"OK",IF(AND(F62=0,OR(ROUND(K62,6)=0,K62&lt;C62),OR(G62="NA",G62="NE")),"OK",
IF(AND(SUMPRODUCT(--(D62:E62&lt;&gt;""))&gt;0,F62=0,ISBLANK(K62)),"Previously reported as BRT, please enter a value or provide explanation",
IF(AND(ROUND(F62,6)=ROUND(K62,6),ROUND(K62,6)&gt;0,NOT(ISBLANK(F62))),"Current = previous. Please re-enter value or provide explanation",
IF(AND(F62=0,ROUND(K62,6)=0,G62="ART",L62="NE"),"ART to NE – please explain",IF(AND(ROUND(K62,6)=0,G62="BRT"),"BRT to NE - please explain",
IF(AND(L62="NE",F62&gt;0,ABS(((K62-F62)/F62*100))&gt;=P62),CONCATENATE(FIXED(((K62-F62)/F62)*100,2),"% - please explain"),IF(AND(L62="ART",G62="ART",F62&gt;0,ABS(((K62-F62)/F62*100))&gt;=P62),CONCATENATE(FIXED(((K62-F62)/F62)*100,2),"% - please explain"),
IF(AND(ROUND(K62,6)=0,G62="BRT",F62&lt;&gt;0),CONCATENATE(FIXED(((K62-F62)/F62)*100,2),"% - BRT to NE - please explain"),
IF(AND(F62=0,ROUND(K62,6)&gt;0,G62="BRT",L62="BRT"),"OK",
IF(AND(F62=0,ROUND(K62,6)&gt;0,G62="BRT",L62="ART"),"BRT to ART – please explain",
IF(AND(F62=0,ROUND(K62,6)&gt;0),"please explain increase",
IF(AND(L62="ART",F62&lt;C62,F62&lt;&gt;0),CONCATENATE(FIXED(((K62-F62)/F62)*100,2),"% - BRT to ART – please explain"),
IF(AND(L62="ART",F62&lt;C62,F62=0),"No value for previous year",
IF(AND(L62="BRT",F62&gt;=C62,F62&lt;&gt;0),CONCATENATE(FIXED(((K62-F62)/F62)*100,2),"% - ART to BRT – please explain"),
IF(AND(L62="BRT",F62&gt;=C62,F62=0),"No value for previous year",
IF(AND(L62="BRT",F62&gt;0,ABS(((K62-F62)/F62*100))&lt;50),CONCATENATE(FIXED(((K62-F62)/F62)*100,2),"% - OK"),
IF(AND(L62="BRT",F62&gt;0,ABS(((K62-F62)/F62*100))&gt;=P62),CONCATENATE(FIXED(((K62-F62)/F62)*100,2),"% - please explain"),
IF(F62&lt;&gt;0,CONCATENATE(FIXED(((K62-F62)/F62)*100,2),"% - OK"),"No value for previous year")))))))))))))))))))))))))</f>
        <v/>
      </c>
      <c r="O62" s="75"/>
      <c r="P62" s="43" t="str" cm="1">
        <f t="array" ref="P62">IF(SUMPRODUCT(--(D62:E62&lt;&gt;""))=0,"",IF(ISERROR(VLOOKUP(A39,Codes!D$2:D$8,1,FALSE)),25,10))</f>
        <v/>
      </c>
      <c r="Q62" s="43" t="b" cm="1">
        <f t="array" ref="Q62">IF(AND(ISBLANK(K62), L62="BRT", LEN(O62)&gt;10), TRUE,
IF(SUMPRODUCT(--(D62:K62&lt;&gt;""))=0, TRUE,
IF(ISBLANK(L62), TRUE,
IF(S62=FALSE, FALSE,
IF(L62="INVALID", FALSE,
IF(AND(ISNUMBER(FIND("M/ment", M62)), LEN(O62)&gt;10), TRUE,
IF(AND(M62&lt;&gt;"OK", LEN(J62)&lt;10), FALSE,
IF(ISERR(FIND("OK", N62)),
IF(AND(FIND("please", LOWER(N62))&gt;0, LEN(O62)&lt;10), FALSE, TRUE),
TRUE))))))))</f>
        <v>1</v>
      </c>
      <c r="R62" t="str">
        <f t="shared" si="0"/>
        <v>BRT</v>
      </c>
      <c r="S62" t="b">
        <f t="shared" si="1"/>
        <v>0</v>
      </c>
    </row>
    <row r="63" spans="1:19" ht="25" customHeight="1">
      <c r="A63" s="35"/>
      <c r="B63" s="169"/>
      <c r="C63" s="169"/>
      <c r="D63" s="170"/>
      <c r="E63" s="170"/>
      <c r="F63" s="170"/>
      <c r="G63" s="170"/>
      <c r="H63" s="79"/>
      <c r="I63" s="75"/>
      <c r="J63" s="75"/>
      <c r="K63" s="163"/>
      <c r="L63" s="224"/>
      <c r="M63" s="184" t="str" cm="1">
        <f t="array" ref="M63">IF(AND(SUMPRODUCT(--(D63:E63&lt;&gt;""))=0,ISBLANK(K63)),"",IF(AND(K63&lt;&gt;"",NOT(ISNUMBER(K63))),"Please enter a numeric value for Total Emission",IF(AND(ISBLANK(K63),L63="BRT"),"Please enter a numeric value for Total Emission or a qualification for not providing BRT Total Emission",IF(ISBLANK(K63),"Please enter a numeric value for Total Emission",IF(ISBLANK(L63),"Please select ART, BRT or NE",IF(AND(ISBLANK(I63),ROUND(K63,6)&gt;0),"Enter method",IF(AND(ISBLANK(J63),L63&lt;&gt;""),"Ensure method is fully explained",IF(AND(SUMPRODUCT(--(D63:E63&lt;&gt;""))&gt;0,D63&lt;&gt;H63,K63=0),"Please explain change in M/ment type",IF(AND(SUMPRODUCT(--(D63:E63&lt;&gt;""))&gt;0,D63&lt;&gt;H63),IF(LEN(J63)&lt;5,"Please explain change in M/ment type; Ensure method is fully explained.",IF(AND(SUMPRODUCT(--(D63:E63&lt;&gt;""))&gt;0,D63&lt;&gt;H63),"Please explain change in M/ment type",IF(LEN(J63)&lt;5,"Ensure method is fully explained.","OK"))),IF(AND(ROUND(K63,6)&gt;0,LEN(J63)&lt;5),"Ensure method is fully explained.","OK"))))))))))</f>
        <v/>
      </c>
      <c r="N63" s="185" t="str" cm="1">
        <f t="array" ref="N63">IF(AND(SUMPRODUCT(--(D63:F63&lt;&gt;""))=0,ISBLANK(K63)),"",
IF(S63=FALSE,"Incorrect ART, BRT or NE. Please select correct threshold code",
IF(ISBLANK(F63),"No value for previous year",
IF(AND(F63=0,ROUND(K63,6)&gt;0,G63="NE"),"Please explain change from NE",
IF(AND(K63=0,L63="NE", OR(G63="ART",G63="BRT")),"Please explain change to NE",
IF(AND(SUMPRODUCT(--(D63:E63&lt;&gt;""))=0,F63=0,ROUND(K63,6)=0),"Previously not reported, please enter a value or 0 to confirm",IF(AND(G63="BRT",L63="BRT"),"OK",IF(AND(F63=0,OR(ROUND(K63,6)=0,K63&lt;C63),OR(G63="NA",G63="NE")),"OK",
IF(AND(SUMPRODUCT(--(D63:E63&lt;&gt;""))&gt;0,F63=0,ISBLANK(K63)),"Previously reported as BRT, please enter a value or provide explanation",
IF(AND(ROUND(F63,6)=ROUND(K63,6),ROUND(K63,6)&gt;0,NOT(ISBLANK(F63))),"Current = previous. Please re-enter value or provide explanation",
IF(AND(F63=0,ROUND(K63,6)=0,G63="ART",L63="NE"),"ART to NE – please explain",IF(AND(ROUND(K63,6)=0,G63="BRT"),"BRT to NE - please explain",
IF(AND(L63="NE",F63&gt;0,ABS(((K63-F63)/F63*100))&gt;=P63),CONCATENATE(FIXED(((K63-F63)/F63)*100,2),"% - please explain"),IF(AND(L63="ART",G63="ART",F63&gt;0,ABS(((K63-F63)/F63*100))&gt;=P63),CONCATENATE(FIXED(((K63-F63)/F63)*100,2),"% - please explain"),
IF(AND(ROUND(K63,6)=0,G63="BRT",F63&lt;&gt;0),CONCATENATE(FIXED(((K63-F63)/F63)*100,2),"% - BRT to NE - please explain"),
IF(AND(F63=0,ROUND(K63,6)&gt;0,G63="BRT",L63="BRT"),"OK",
IF(AND(F63=0,ROUND(K63,6)&gt;0,G63="BRT",L63="ART"),"BRT to ART – please explain",
IF(AND(F63=0,ROUND(K63,6)&gt;0),"please explain increase",
IF(AND(L63="ART",F63&lt;C63,F63&lt;&gt;0),CONCATENATE(FIXED(((K63-F63)/F63)*100,2),"% - BRT to ART – please explain"),
IF(AND(L63="ART",F63&lt;C63,F63=0),"No value for previous year",
IF(AND(L63="BRT",F63&gt;=C63,F63&lt;&gt;0),CONCATENATE(FIXED(((K63-F63)/F63)*100,2),"% - ART to BRT – please explain"),
IF(AND(L63="BRT",F63&gt;=C63,F63=0),"No value for previous year",
IF(AND(L63="BRT",F63&gt;0,ABS(((K63-F63)/F63*100))&lt;50),CONCATENATE(FIXED(((K63-F63)/F63)*100,2),"% - OK"),
IF(AND(L63="BRT",F63&gt;0,ABS(((K63-F63)/F63*100))&gt;=P63),CONCATENATE(FIXED(((K63-F63)/F63)*100,2),"% - please explain"),
IF(F63&lt;&gt;0,CONCATENATE(FIXED(((K63-F63)/F63)*100,2),"% - OK"),"No value for previous year")))))))))))))))))))))))))</f>
        <v/>
      </c>
      <c r="O63" s="75"/>
      <c r="P63" s="43" t="str" cm="1">
        <f t="array" ref="P63">IF(SUMPRODUCT(--(D63:E63&lt;&gt;""))=0,"",IF(ISERROR(VLOOKUP(A40,Codes!D$2:D$8,1,FALSE)),25,10))</f>
        <v/>
      </c>
      <c r="Q63" s="43" t="b" cm="1">
        <f t="array" ref="Q63">IF(AND(ISBLANK(K63), L63="BRT", LEN(O63)&gt;10), TRUE,
IF(SUMPRODUCT(--(D63:K63&lt;&gt;""))=0, TRUE,
IF(ISBLANK(L63), TRUE,
IF(S63=FALSE, FALSE,
IF(L63="INVALID", FALSE,
IF(AND(ISNUMBER(FIND("M/ment", M63)), LEN(O63)&gt;10), TRUE,
IF(AND(M63&lt;&gt;"OK", LEN(J63)&lt;10), FALSE,
IF(ISERR(FIND("OK", N63)),
IF(AND(FIND("please", LOWER(N63))&gt;0, LEN(O63)&lt;10), FALSE, TRUE),
TRUE))))))))</f>
        <v>1</v>
      </c>
      <c r="R63" t="str">
        <f t="shared" si="0"/>
        <v>BRT</v>
      </c>
      <c r="S63" t="b">
        <f t="shared" si="1"/>
        <v>0</v>
      </c>
    </row>
    <row r="64" spans="1:19" ht="25" customHeight="1">
      <c r="A64" s="35"/>
      <c r="B64" s="169"/>
      <c r="C64" s="169"/>
      <c r="D64" s="170"/>
      <c r="E64" s="170"/>
      <c r="F64" s="170"/>
      <c r="G64" s="170"/>
      <c r="H64" s="79"/>
      <c r="I64" s="75"/>
      <c r="J64" s="75"/>
      <c r="K64" s="163"/>
      <c r="L64" s="224"/>
      <c r="M64" s="184" t="str" cm="1">
        <f t="array" ref="M64">IF(AND(SUMPRODUCT(--(D64:E64&lt;&gt;""))=0,ISBLANK(K64)),"",IF(AND(K64&lt;&gt;"",NOT(ISNUMBER(K64))),"Please enter a numeric value for Total Emission",IF(AND(ISBLANK(K64),L64="BRT"),"Please enter a numeric value for Total Emission or a qualification for not providing BRT Total Emission",IF(ISBLANK(K64),"Please enter a numeric value for Total Emission",IF(ISBLANK(L64),"Please select ART, BRT or NE",IF(AND(ISBLANK(I64),ROUND(K64,6)&gt;0),"Enter method",IF(AND(ISBLANK(J64),L64&lt;&gt;""),"Ensure method is fully explained",IF(AND(SUMPRODUCT(--(D64:E64&lt;&gt;""))&gt;0,D64&lt;&gt;H64,K64=0),"Please explain change in M/ment type",IF(AND(SUMPRODUCT(--(D64:E64&lt;&gt;""))&gt;0,D64&lt;&gt;H64),IF(LEN(J64)&lt;5,"Please explain change in M/ment type; Ensure method is fully explained.",IF(AND(SUMPRODUCT(--(D64:E64&lt;&gt;""))&gt;0,D64&lt;&gt;H64),"Please explain change in M/ment type",IF(LEN(J64)&lt;5,"Ensure method is fully explained.","OK"))),IF(AND(ROUND(K64,6)&gt;0,LEN(J64)&lt;5),"Ensure method is fully explained.","OK"))))))))))</f>
        <v/>
      </c>
      <c r="N64" s="185" t="str" cm="1">
        <f t="array" ref="N64">IF(AND(SUMPRODUCT(--(D64:F64&lt;&gt;""))=0,ISBLANK(K64)),"",
IF(S64=FALSE,"Incorrect ART, BRT or NE. Please select correct threshold code",
IF(ISBLANK(F64),"No value for previous year",
IF(AND(F64=0,ROUND(K64,6)&gt;0,G64="NE"),"Please explain change from NE",
IF(AND(K64=0,L64="NE", OR(G64="ART",G64="BRT")),"Please explain change to NE",
IF(AND(SUMPRODUCT(--(D64:E64&lt;&gt;""))=0,F64=0,ROUND(K64,6)=0),"Previously not reported, please enter a value or 0 to confirm",IF(AND(G64="BRT",L64="BRT"),"OK",IF(AND(F64=0,OR(ROUND(K64,6)=0,K64&lt;C64),OR(G64="NA",G64="NE")),"OK",
IF(AND(SUMPRODUCT(--(D64:E64&lt;&gt;""))&gt;0,F64=0,ISBLANK(K64)),"Previously reported as BRT, please enter a value or provide explanation",
IF(AND(ROUND(F64,6)=ROUND(K64,6),ROUND(K64,6)&gt;0,NOT(ISBLANK(F64))),"Current = previous. Please re-enter value or provide explanation",
IF(AND(F64=0,ROUND(K64,6)=0,G64="ART",L64="NE"),"ART to NE – please explain",IF(AND(ROUND(K64,6)=0,G64="BRT"),"BRT to NE - please explain",
IF(AND(L64="NE",F64&gt;0,ABS(((K64-F64)/F64*100))&gt;=P64),CONCATENATE(FIXED(((K64-F64)/F64)*100,2),"% - please explain"),IF(AND(L64="ART",G64="ART",F64&gt;0,ABS(((K64-F64)/F64*100))&gt;=P64),CONCATENATE(FIXED(((K64-F64)/F64)*100,2),"% - please explain"),
IF(AND(ROUND(K64,6)=0,G64="BRT",F64&lt;&gt;0),CONCATENATE(FIXED(((K64-F64)/F64)*100,2),"% - BRT to NE - please explain"),
IF(AND(F64=0,ROUND(K64,6)&gt;0,G64="BRT",L64="BRT"),"OK",
IF(AND(F64=0,ROUND(K64,6)&gt;0,G64="BRT",L64="ART"),"BRT to ART – please explain",
IF(AND(F64=0,ROUND(K64,6)&gt;0),"please explain increase",
IF(AND(L64="ART",F64&lt;C64,F64&lt;&gt;0),CONCATENATE(FIXED(((K64-F64)/F64)*100,2),"% - BRT to ART – please explain"),
IF(AND(L64="ART",F64&lt;C64,F64=0),"No value for previous year",
IF(AND(L64="BRT",F64&gt;=C64,F64&lt;&gt;0),CONCATENATE(FIXED(((K64-F64)/F64)*100,2),"% - ART to BRT – please explain"),
IF(AND(L64="BRT",F64&gt;=C64,F64=0),"No value for previous year",
IF(AND(L64="BRT",F64&gt;0,ABS(((K64-F64)/F64*100))&lt;50),CONCATENATE(FIXED(((K64-F64)/F64)*100,2),"% - OK"),
IF(AND(L64="BRT",F64&gt;0,ABS(((K64-F64)/F64*100))&gt;=P64),CONCATENATE(FIXED(((K64-F64)/F64)*100,2),"% - please explain"),
IF(F64&lt;&gt;0,CONCATENATE(FIXED(((K64-F64)/F64)*100,2),"% - OK"),"No value for previous year")))))))))))))))))))))))))</f>
        <v/>
      </c>
      <c r="O64" s="75"/>
      <c r="P64" s="43" t="str" cm="1">
        <f t="array" ref="P64">IF(SUMPRODUCT(--(D64:E64&lt;&gt;""))=0,"",IF(ISERROR(VLOOKUP(A41,Codes!D$2:D$8,1,FALSE)),25,10))</f>
        <v/>
      </c>
      <c r="Q64" s="43" t="b" cm="1">
        <f t="array" ref="Q64">IF(AND(ISBLANK(K64), L64="BRT", LEN(O64)&gt;10), TRUE,
IF(SUMPRODUCT(--(D64:K64&lt;&gt;""))=0, TRUE,
IF(ISBLANK(L64), TRUE,
IF(S64=FALSE, FALSE,
IF(L64="INVALID", FALSE,
IF(AND(ISNUMBER(FIND("M/ment", M64)), LEN(O64)&gt;10), TRUE,
IF(AND(M64&lt;&gt;"OK", LEN(J64)&lt;10), FALSE,
IF(ISERR(FIND("OK", N64)),
IF(AND(FIND("please", LOWER(N64))&gt;0, LEN(O64)&lt;10), FALSE, TRUE),
TRUE))))))))</f>
        <v>1</v>
      </c>
      <c r="R64" t="str">
        <f t="shared" si="0"/>
        <v>BRT</v>
      </c>
      <c r="S64" t="b">
        <f t="shared" si="1"/>
        <v>0</v>
      </c>
    </row>
    <row r="65" spans="1:19" ht="25" customHeight="1">
      <c r="A65" s="35"/>
      <c r="B65" s="169"/>
      <c r="C65" s="169"/>
      <c r="D65" s="170"/>
      <c r="E65" s="170"/>
      <c r="F65" s="170"/>
      <c r="G65" s="170"/>
      <c r="H65" s="79"/>
      <c r="I65" s="75"/>
      <c r="J65" s="75"/>
      <c r="K65" s="163"/>
      <c r="L65" s="224"/>
      <c r="M65" s="184" t="str" cm="1">
        <f t="array" ref="M65">IF(AND(SUMPRODUCT(--(D65:E65&lt;&gt;""))=0,ISBLANK(K65)),"",IF(AND(K65&lt;&gt;"",NOT(ISNUMBER(K65))),"Please enter a numeric value for Total Emission",IF(AND(ISBLANK(K65),L65="BRT"),"Please enter a numeric value for Total Emission or a qualification for not providing BRT Total Emission",IF(ISBLANK(K65),"Please enter a numeric value for Total Emission",IF(ISBLANK(L65),"Please select ART, BRT or NE",IF(AND(ISBLANK(I65),ROUND(K65,6)&gt;0),"Enter method",IF(AND(ISBLANK(J65),L65&lt;&gt;""),"Ensure method is fully explained",IF(AND(SUMPRODUCT(--(D65:E65&lt;&gt;""))&gt;0,D65&lt;&gt;H65,K65=0),"Please explain change in M/ment type",IF(AND(SUMPRODUCT(--(D65:E65&lt;&gt;""))&gt;0,D65&lt;&gt;H65),IF(LEN(J65)&lt;5,"Please explain change in M/ment type; Ensure method is fully explained.",IF(AND(SUMPRODUCT(--(D65:E65&lt;&gt;""))&gt;0,D65&lt;&gt;H65),"Please explain change in M/ment type",IF(LEN(J65)&lt;5,"Ensure method is fully explained.","OK"))),IF(AND(ROUND(K65,6)&gt;0,LEN(J65)&lt;5),"Ensure method is fully explained.","OK"))))))))))</f>
        <v/>
      </c>
      <c r="N65" s="185" t="str" cm="1">
        <f t="array" ref="N65">IF(AND(SUMPRODUCT(--(D65:F65&lt;&gt;""))=0,ISBLANK(K65)),"",
IF(S65=FALSE,"Incorrect ART, BRT or NE. Please select correct threshold code",
IF(ISBLANK(F65),"No value for previous year",
IF(AND(F65=0,ROUND(K65,6)&gt;0,G65="NE"),"Please explain change from NE",
IF(AND(K65=0,L65="NE", OR(G65="ART",G65="BRT")),"Please explain change to NE",
IF(AND(SUMPRODUCT(--(D65:E65&lt;&gt;""))=0,F65=0,ROUND(K65,6)=0),"Previously not reported, please enter a value or 0 to confirm",IF(AND(G65="BRT",L65="BRT"),"OK",IF(AND(F65=0,OR(ROUND(K65,6)=0,K65&lt;C65),OR(G65="NA",G65="NE")),"OK",
IF(AND(SUMPRODUCT(--(D65:E65&lt;&gt;""))&gt;0,F65=0,ISBLANK(K65)),"Previously reported as BRT, please enter a value or provide explanation",
IF(AND(ROUND(F65,6)=ROUND(K65,6),ROUND(K65,6)&gt;0,NOT(ISBLANK(F65))),"Current = previous. Please re-enter value or provide explanation",
IF(AND(F65=0,ROUND(K65,6)=0,G65="ART",L65="NE"),"ART to NE – please explain",IF(AND(ROUND(K65,6)=0,G65="BRT"),"BRT to NE - please explain",
IF(AND(L65="NE",F65&gt;0,ABS(((K65-F65)/F65*100))&gt;=P65),CONCATENATE(FIXED(((K65-F65)/F65)*100,2),"% - please explain"),IF(AND(L65="ART",G65="ART",F65&gt;0,ABS(((K65-F65)/F65*100))&gt;=P65),CONCATENATE(FIXED(((K65-F65)/F65)*100,2),"% - please explain"),
IF(AND(ROUND(K65,6)=0,G65="BRT",F65&lt;&gt;0),CONCATENATE(FIXED(((K65-F65)/F65)*100,2),"% - BRT to NE - please explain"),
IF(AND(F65=0,ROUND(K65,6)&gt;0,G65="BRT",L65="BRT"),"OK",
IF(AND(F65=0,ROUND(K65,6)&gt;0,G65="BRT",L65="ART"),"BRT to ART – please explain",
IF(AND(F65=0,ROUND(K65,6)&gt;0),"please explain increase",
IF(AND(L65="ART",F65&lt;C65,F65&lt;&gt;0),CONCATENATE(FIXED(((K65-F65)/F65)*100,2),"% - BRT to ART – please explain"),
IF(AND(L65="ART",F65&lt;C65,F65=0),"No value for previous year",
IF(AND(L65="BRT",F65&gt;=C65,F65&lt;&gt;0),CONCATENATE(FIXED(((K65-F65)/F65)*100,2),"% - ART to BRT – please explain"),
IF(AND(L65="BRT",F65&gt;=C65,F65=0),"No value for previous year",
IF(AND(L65="BRT",F65&gt;0,ABS(((K65-F65)/F65*100))&lt;50),CONCATENATE(FIXED(((K65-F65)/F65)*100,2),"% - OK"),
IF(AND(L65="BRT",F65&gt;0,ABS(((K65-F65)/F65*100))&gt;=P65),CONCATENATE(FIXED(((K65-F65)/F65)*100,2),"% - please explain"),
IF(F65&lt;&gt;0,CONCATENATE(FIXED(((K65-F65)/F65)*100,2),"% - OK"),"No value for previous year")))))))))))))))))))))))))</f>
        <v/>
      </c>
      <c r="O65" s="75"/>
      <c r="P65" s="43" t="str" cm="1">
        <f t="array" ref="P65">IF(SUMPRODUCT(--(D65:E65&lt;&gt;""))=0,"",IF(ISERROR(VLOOKUP(A42,Codes!D$2:D$8,1,FALSE)),25,10))</f>
        <v/>
      </c>
      <c r="Q65" s="43" t="b" cm="1">
        <f t="array" ref="Q65">IF(AND(ISBLANK(K65), L65="BRT", LEN(O65)&gt;10), TRUE,
IF(SUMPRODUCT(--(D65:K65&lt;&gt;""))=0, TRUE,
IF(ISBLANK(L65), TRUE,
IF(S65=FALSE, FALSE,
IF(L65="INVALID", FALSE,
IF(AND(ISNUMBER(FIND("M/ment", M65)), LEN(O65)&gt;10), TRUE,
IF(AND(M65&lt;&gt;"OK", LEN(J65)&lt;10), FALSE,
IF(ISERR(FIND("OK", N65)),
IF(AND(FIND("please", LOWER(N65))&gt;0, LEN(O65)&lt;10), FALSE, TRUE),
TRUE))))))))</f>
        <v>1</v>
      </c>
      <c r="R65" t="str">
        <f t="shared" si="0"/>
        <v>BRT</v>
      </c>
      <c r="S65" t="b">
        <f t="shared" si="1"/>
        <v>0</v>
      </c>
    </row>
    <row r="66" spans="1:19" ht="25" customHeight="1">
      <c r="A66" s="35"/>
      <c r="B66" s="169"/>
      <c r="C66" s="169"/>
      <c r="D66" s="170"/>
      <c r="E66" s="170"/>
      <c r="F66" s="170"/>
      <c r="G66" s="170"/>
      <c r="H66" s="79"/>
      <c r="I66" s="75"/>
      <c r="J66" s="75"/>
      <c r="K66" s="163"/>
      <c r="L66" s="224"/>
      <c r="M66" s="184" t="str" cm="1">
        <f t="array" ref="M66">IF(AND(SUMPRODUCT(--(D66:E66&lt;&gt;""))=0,ISBLANK(K66)),"",IF(AND(K66&lt;&gt;"",NOT(ISNUMBER(K66))),"Please enter a numeric value for Total Emission",IF(AND(ISBLANK(K66),L66="BRT"),"Please enter a numeric value for Total Emission or a qualification for not providing BRT Total Emission",IF(ISBLANK(K66),"Please enter a numeric value for Total Emission",IF(ISBLANK(L66),"Please select ART, BRT or NE",IF(AND(ISBLANK(I66),ROUND(K66,6)&gt;0),"Enter method",IF(AND(ISBLANK(J66),L66&lt;&gt;""),"Ensure method is fully explained",IF(AND(SUMPRODUCT(--(D66:E66&lt;&gt;""))&gt;0,D66&lt;&gt;H66,K66=0),"Please explain change in M/ment type",IF(AND(SUMPRODUCT(--(D66:E66&lt;&gt;""))&gt;0,D66&lt;&gt;H66),IF(LEN(J66)&lt;5,"Please explain change in M/ment type; Ensure method is fully explained.",IF(AND(SUMPRODUCT(--(D66:E66&lt;&gt;""))&gt;0,D66&lt;&gt;H66),"Please explain change in M/ment type",IF(LEN(J66)&lt;5,"Ensure method is fully explained.","OK"))),IF(AND(ROUND(K66,6)&gt;0,LEN(J66)&lt;5),"Ensure method is fully explained.","OK"))))))))))</f>
        <v/>
      </c>
      <c r="N66" s="185" t="str" cm="1">
        <f t="array" ref="N66">IF(AND(SUMPRODUCT(--(D66:F66&lt;&gt;""))=0,ISBLANK(K66)),"",
IF(S66=FALSE,"Incorrect ART, BRT or NE. Please select correct threshold code",
IF(ISBLANK(F66),"No value for previous year",
IF(AND(F66=0,ROUND(K66,6)&gt;0,G66="NE"),"Please explain change from NE",
IF(AND(K66=0,L66="NE", OR(G66="ART",G66="BRT")),"Please explain change to NE",
IF(AND(SUMPRODUCT(--(D66:E66&lt;&gt;""))=0,F66=0,ROUND(K66,6)=0),"Previously not reported, please enter a value or 0 to confirm",IF(AND(G66="BRT",L66="BRT"),"OK",IF(AND(F66=0,OR(ROUND(K66,6)=0,K66&lt;C66),OR(G66="NA",G66="NE")),"OK",
IF(AND(SUMPRODUCT(--(D66:E66&lt;&gt;""))&gt;0,F66=0,ISBLANK(K66)),"Previously reported as BRT, please enter a value or provide explanation",
IF(AND(ROUND(F66,6)=ROUND(K66,6),ROUND(K66,6)&gt;0,NOT(ISBLANK(F66))),"Current = previous. Please re-enter value or provide explanation",
IF(AND(F66=0,ROUND(K66,6)=0,G66="ART",L66="NE"),"ART to NE – please explain",IF(AND(ROUND(K66,6)=0,G66="BRT"),"BRT to NE - please explain",
IF(AND(L66="NE",F66&gt;0,ABS(((K66-F66)/F66*100))&gt;=P66),CONCATENATE(FIXED(((K66-F66)/F66)*100,2),"% - please explain"),IF(AND(L66="ART",G66="ART",F66&gt;0,ABS(((K66-F66)/F66*100))&gt;=P66),CONCATENATE(FIXED(((K66-F66)/F66)*100,2),"% - please explain"),
IF(AND(ROUND(K66,6)=0,G66="BRT",F66&lt;&gt;0),CONCATENATE(FIXED(((K66-F66)/F66)*100,2),"% - BRT to NE - please explain"),
IF(AND(F66=0,ROUND(K66,6)&gt;0,G66="BRT",L66="BRT"),"OK",
IF(AND(F66=0,ROUND(K66,6)&gt;0,G66="BRT",L66="ART"),"BRT to ART – please explain",
IF(AND(F66=0,ROUND(K66,6)&gt;0),"please explain increase",
IF(AND(L66="ART",F66&lt;C66,F66&lt;&gt;0),CONCATENATE(FIXED(((K66-F66)/F66)*100,2),"% - BRT to ART – please explain"),
IF(AND(L66="ART",F66&lt;C66,F66=0),"No value for previous year",
IF(AND(L66="BRT",F66&gt;=C66,F66&lt;&gt;0),CONCATENATE(FIXED(((K66-F66)/F66)*100,2),"% - ART to BRT – please explain"),
IF(AND(L66="BRT",F66&gt;=C66,F66=0),"No value for previous year",
IF(AND(L66="BRT",F66&gt;0,ABS(((K66-F66)/F66*100))&lt;50),CONCATENATE(FIXED(((K66-F66)/F66)*100,2),"% - OK"),
IF(AND(L66="BRT",F66&gt;0,ABS(((K66-F66)/F66*100))&gt;=P66),CONCATENATE(FIXED(((K66-F66)/F66)*100,2),"% - please explain"),
IF(F66&lt;&gt;0,CONCATENATE(FIXED(((K66-F66)/F66)*100,2),"% - OK"),"No value for previous year")))))))))))))))))))))))))</f>
        <v/>
      </c>
      <c r="O66" s="75"/>
      <c r="P66" s="43" t="str" cm="1">
        <f t="array" ref="P66">IF(SUMPRODUCT(--(D66:E66&lt;&gt;""))=0,"",IF(ISERROR(VLOOKUP(A43,Codes!D$2:D$8,1,FALSE)),25,10))</f>
        <v/>
      </c>
      <c r="Q66" s="43" t="b" cm="1">
        <f t="array" ref="Q66">IF(AND(ISBLANK(K66), L66="BRT", LEN(O66)&gt;10), TRUE,
IF(SUMPRODUCT(--(D66:K66&lt;&gt;""))=0, TRUE,
IF(ISBLANK(L66), TRUE,
IF(S66=FALSE, FALSE,
IF(L66="INVALID", FALSE,
IF(AND(ISNUMBER(FIND("M/ment", M66)), LEN(O66)&gt;10), TRUE,
IF(AND(M66&lt;&gt;"OK", LEN(J66)&lt;10), FALSE,
IF(ISERR(FIND("OK", N66)),
IF(AND(FIND("please", LOWER(N66))&gt;0, LEN(O66)&lt;10), FALSE, TRUE),
TRUE))))))))</f>
        <v>1</v>
      </c>
      <c r="R66" t="str">
        <f t="shared" si="0"/>
        <v>BRT</v>
      </c>
      <c r="S66" t="b">
        <f t="shared" si="1"/>
        <v>0</v>
      </c>
    </row>
    <row r="67" spans="1:19" ht="25" customHeight="1">
      <c r="A67" s="35"/>
      <c r="B67" s="169"/>
      <c r="C67" s="169"/>
      <c r="D67" s="170"/>
      <c r="E67" s="170"/>
      <c r="F67" s="170"/>
      <c r="G67" s="170"/>
      <c r="H67" s="79"/>
      <c r="I67" s="75"/>
      <c r="J67" s="75"/>
      <c r="K67" s="163"/>
      <c r="L67" s="224"/>
      <c r="M67" s="184" t="str" cm="1">
        <f t="array" ref="M67">IF(AND(SUMPRODUCT(--(D67:E67&lt;&gt;""))=0,ISBLANK(K67)),"",IF(AND(K67&lt;&gt;"",NOT(ISNUMBER(K67))),"Please enter a numeric value for Total Emission",IF(AND(ISBLANK(K67),L67="BRT"),"Please enter a numeric value for Total Emission or a qualification for not providing BRT Total Emission",IF(ISBLANK(K67),"Please enter a numeric value for Total Emission",IF(ISBLANK(L67),"Please select ART, BRT or NE",IF(AND(ISBLANK(I67),ROUND(K67,6)&gt;0),"Enter method",IF(AND(ISBLANK(J67),L67&lt;&gt;""),"Ensure method is fully explained",IF(AND(SUMPRODUCT(--(D67:E67&lt;&gt;""))&gt;0,D67&lt;&gt;H67,K67=0),"Please explain change in M/ment type",IF(AND(SUMPRODUCT(--(D67:E67&lt;&gt;""))&gt;0,D67&lt;&gt;H67),IF(LEN(J67)&lt;5,"Please explain change in M/ment type; Ensure method is fully explained.",IF(AND(SUMPRODUCT(--(D67:E67&lt;&gt;""))&gt;0,D67&lt;&gt;H67),"Please explain change in M/ment type",IF(LEN(J67)&lt;5,"Ensure method is fully explained.","OK"))),IF(AND(ROUND(K67,6)&gt;0,LEN(J67)&lt;5),"Ensure method is fully explained.","OK"))))))))))</f>
        <v/>
      </c>
      <c r="N67" s="185" t="str" cm="1">
        <f t="array" ref="N67">IF(AND(SUMPRODUCT(--(D67:F67&lt;&gt;""))=0,ISBLANK(K67)),"",
IF(S67=FALSE,"Incorrect ART, BRT or NE. Please select correct threshold code",
IF(ISBLANK(F67),"No value for previous year",
IF(AND(F67=0,ROUND(K67,6)&gt;0,G67="NE"),"Please explain change from NE",
IF(AND(K67=0,L67="NE", OR(G67="ART",G67="BRT")),"Please explain change to NE",
IF(AND(SUMPRODUCT(--(D67:E67&lt;&gt;""))=0,F67=0,ROUND(K67,6)=0),"Previously not reported, please enter a value or 0 to confirm",IF(AND(G67="BRT",L67="BRT"),"OK",IF(AND(F67=0,OR(ROUND(K67,6)=0,K67&lt;C67),OR(G67="NA",G67="NE")),"OK",
IF(AND(SUMPRODUCT(--(D67:E67&lt;&gt;""))&gt;0,F67=0,ISBLANK(K67)),"Previously reported as BRT, please enter a value or provide explanation",
IF(AND(ROUND(F67,6)=ROUND(K67,6),ROUND(K67,6)&gt;0,NOT(ISBLANK(F67))),"Current = previous. Please re-enter value or provide explanation",
IF(AND(F67=0,ROUND(K67,6)=0,G67="ART",L67="NE"),"ART to NE – please explain",IF(AND(ROUND(K67,6)=0,G67="BRT"),"BRT to NE - please explain",
IF(AND(L67="NE",F67&gt;0,ABS(((K67-F67)/F67*100))&gt;=P67),CONCATENATE(FIXED(((K67-F67)/F67)*100,2),"% - please explain"),IF(AND(L67="ART",G67="ART",F67&gt;0,ABS(((K67-F67)/F67*100))&gt;=P67),CONCATENATE(FIXED(((K67-F67)/F67)*100,2),"% - please explain"),
IF(AND(ROUND(K67,6)=0,G67="BRT",F67&lt;&gt;0),CONCATENATE(FIXED(((K67-F67)/F67)*100,2),"% - BRT to NE - please explain"),
IF(AND(F67=0,ROUND(K67,6)&gt;0,G67="BRT",L67="BRT"),"OK",
IF(AND(F67=0,ROUND(K67,6)&gt;0,G67="BRT",L67="ART"),"BRT to ART – please explain",
IF(AND(F67=0,ROUND(K67,6)&gt;0),"please explain increase",
IF(AND(L67="ART",F67&lt;C67,F67&lt;&gt;0),CONCATENATE(FIXED(((K67-F67)/F67)*100,2),"% - BRT to ART – please explain"),
IF(AND(L67="ART",F67&lt;C67,F67=0),"No value for previous year",
IF(AND(L67="BRT",F67&gt;=C67,F67&lt;&gt;0),CONCATENATE(FIXED(((K67-F67)/F67)*100,2),"% - ART to BRT – please explain"),
IF(AND(L67="BRT",F67&gt;=C67,F67=0),"No value for previous year",
IF(AND(L67="BRT",F67&gt;0,ABS(((K67-F67)/F67*100))&lt;50),CONCATENATE(FIXED(((K67-F67)/F67)*100,2),"% - OK"),
IF(AND(L67="BRT",F67&gt;0,ABS(((K67-F67)/F67*100))&gt;=P67),CONCATENATE(FIXED(((K67-F67)/F67)*100,2),"% - please explain"),
IF(F67&lt;&gt;0,CONCATENATE(FIXED(((K67-F67)/F67)*100,2),"% - OK"),"No value for previous year")))))))))))))))))))))))))</f>
        <v/>
      </c>
      <c r="O67" s="75"/>
      <c r="P67" s="43" t="str" cm="1">
        <f t="array" ref="P67">IF(SUMPRODUCT(--(D67:E67&lt;&gt;""))=0,"",IF(ISERROR(VLOOKUP(A44,Codes!D$2:D$8,1,FALSE)),25,10))</f>
        <v/>
      </c>
      <c r="Q67" s="43" t="b" cm="1">
        <f t="array" ref="Q67">IF(AND(ISBLANK(K67), L67="BRT", LEN(O67)&gt;10), TRUE,
IF(SUMPRODUCT(--(D67:K67&lt;&gt;""))=0, TRUE,
IF(ISBLANK(L67), TRUE,
IF(S67=FALSE, FALSE,
IF(L67="INVALID", FALSE,
IF(AND(ISNUMBER(FIND("M/ment", M67)), LEN(O67)&gt;10), TRUE,
IF(AND(M67&lt;&gt;"OK", LEN(J67)&lt;10), FALSE,
IF(ISERR(FIND("OK", N67)),
IF(AND(FIND("please", LOWER(N67))&gt;0, LEN(O67)&lt;10), FALSE, TRUE),
TRUE))))))))</f>
        <v>1</v>
      </c>
      <c r="R67" t="str">
        <f t="shared" si="0"/>
        <v>BRT</v>
      </c>
      <c r="S67" t="b">
        <f t="shared" si="1"/>
        <v>0</v>
      </c>
    </row>
    <row r="68" spans="1:19" ht="25" customHeight="1">
      <c r="A68" s="35"/>
      <c r="B68" s="169"/>
      <c r="C68" s="169"/>
      <c r="D68" s="170"/>
      <c r="E68" s="170"/>
      <c r="F68" s="170"/>
      <c r="G68" s="170"/>
      <c r="H68" s="79"/>
      <c r="I68" s="75"/>
      <c r="J68" s="75"/>
      <c r="K68" s="163"/>
      <c r="L68" s="224"/>
      <c r="M68" s="184" t="str" cm="1">
        <f t="array" ref="M68">IF(AND(SUMPRODUCT(--(D68:E68&lt;&gt;""))=0,ISBLANK(K68)),"",IF(AND(K68&lt;&gt;"",NOT(ISNUMBER(K68))),"Please enter a numeric value for Total Emission",IF(AND(ISBLANK(K68),L68="BRT"),"Please enter a numeric value for Total Emission or a qualification for not providing BRT Total Emission",IF(ISBLANK(K68),"Please enter a numeric value for Total Emission",IF(ISBLANK(L68),"Please select ART, BRT or NE",IF(AND(ISBLANK(I68),ROUND(K68,6)&gt;0),"Enter method",IF(AND(ISBLANK(J68),L68&lt;&gt;""),"Ensure method is fully explained",IF(AND(SUMPRODUCT(--(D68:E68&lt;&gt;""))&gt;0,D68&lt;&gt;H68,K68=0),"Please explain change in M/ment type",IF(AND(SUMPRODUCT(--(D68:E68&lt;&gt;""))&gt;0,D68&lt;&gt;H68),IF(LEN(J68)&lt;5,"Please explain change in M/ment type; Ensure method is fully explained.",IF(AND(SUMPRODUCT(--(D68:E68&lt;&gt;""))&gt;0,D68&lt;&gt;H68),"Please explain change in M/ment type",IF(LEN(J68)&lt;5,"Ensure method is fully explained.","OK"))),IF(AND(ROUND(K68,6)&gt;0,LEN(J68)&lt;5),"Ensure method is fully explained.","OK"))))))))))</f>
        <v/>
      </c>
      <c r="N68" s="185" t="str" cm="1">
        <f t="array" ref="N68">IF(AND(SUMPRODUCT(--(D68:F68&lt;&gt;""))=0,ISBLANK(K68)),"",
IF(S68=FALSE,"Incorrect ART, BRT or NE. Please select correct threshold code",
IF(ISBLANK(F68),"No value for previous year",
IF(AND(F68=0,ROUND(K68,6)&gt;0,G68="NE"),"Please explain change from NE",
IF(AND(K68=0,L68="NE", OR(G68="ART",G68="BRT")),"Please explain change to NE",
IF(AND(SUMPRODUCT(--(D68:E68&lt;&gt;""))=0,F68=0,ROUND(K68,6)=0),"Previously not reported, please enter a value or 0 to confirm",IF(AND(G68="BRT",L68="BRT"),"OK",IF(AND(F68=0,OR(ROUND(K68,6)=0,K68&lt;C68),OR(G68="NA",G68="NE")),"OK",
IF(AND(SUMPRODUCT(--(D68:E68&lt;&gt;""))&gt;0,F68=0,ISBLANK(K68)),"Previously reported as BRT, please enter a value or provide explanation",
IF(AND(ROUND(F68,6)=ROUND(K68,6),ROUND(K68,6)&gt;0,NOT(ISBLANK(F68))),"Current = previous. Please re-enter value or provide explanation",
IF(AND(F68=0,ROUND(K68,6)=0,G68="ART",L68="NE"),"ART to NE – please explain",IF(AND(ROUND(K68,6)=0,G68="BRT"),"BRT to NE - please explain",
IF(AND(L68="NE",F68&gt;0,ABS(((K68-F68)/F68*100))&gt;=P68),CONCATENATE(FIXED(((K68-F68)/F68)*100,2),"% - please explain"),IF(AND(L68="ART",G68="ART",F68&gt;0,ABS(((K68-F68)/F68*100))&gt;=P68),CONCATENATE(FIXED(((K68-F68)/F68)*100,2),"% - please explain"),
IF(AND(ROUND(K68,6)=0,G68="BRT",F68&lt;&gt;0),CONCATENATE(FIXED(((K68-F68)/F68)*100,2),"% - BRT to NE - please explain"),
IF(AND(F68=0,ROUND(K68,6)&gt;0,G68="BRT",L68="BRT"),"OK",
IF(AND(F68=0,ROUND(K68,6)&gt;0,G68="BRT",L68="ART"),"BRT to ART – please explain",
IF(AND(F68=0,ROUND(K68,6)&gt;0),"please explain increase",
IF(AND(L68="ART",F68&lt;C68,F68&lt;&gt;0),CONCATENATE(FIXED(((K68-F68)/F68)*100,2),"% - BRT to ART – please explain"),
IF(AND(L68="ART",F68&lt;C68,F68=0),"No value for previous year",
IF(AND(L68="BRT",F68&gt;=C68,F68&lt;&gt;0),CONCATENATE(FIXED(((K68-F68)/F68)*100,2),"% - ART to BRT – please explain"),
IF(AND(L68="BRT",F68&gt;=C68,F68=0),"No value for previous year",
IF(AND(L68="BRT",F68&gt;0,ABS(((K68-F68)/F68*100))&lt;50),CONCATENATE(FIXED(((K68-F68)/F68)*100,2),"% - OK"),
IF(AND(L68="BRT",F68&gt;0,ABS(((K68-F68)/F68*100))&gt;=P68),CONCATENATE(FIXED(((K68-F68)/F68)*100,2),"% - please explain"),
IF(F68&lt;&gt;0,CONCATENATE(FIXED(((K68-F68)/F68)*100,2),"% - OK"),"No value for previous year")))))))))))))))))))))))))</f>
        <v/>
      </c>
      <c r="O68" s="75"/>
      <c r="P68" s="43" t="str" cm="1">
        <f t="array" ref="P68">IF(SUMPRODUCT(--(D68:E68&lt;&gt;""))=0,"",IF(ISERROR(VLOOKUP(A45,Codes!D$2:D$8,1,FALSE)),25,10))</f>
        <v/>
      </c>
      <c r="Q68" s="43" t="b" cm="1">
        <f t="array" ref="Q68">IF(AND(ISBLANK(K68), L68="BRT", LEN(O68)&gt;10), TRUE,
IF(SUMPRODUCT(--(D68:K68&lt;&gt;""))=0, TRUE,
IF(ISBLANK(L68), TRUE,
IF(S68=FALSE, FALSE,
IF(L68="INVALID", FALSE,
IF(AND(ISNUMBER(FIND("M/ment", M68)), LEN(O68)&gt;10), TRUE,
IF(AND(M68&lt;&gt;"OK", LEN(J68)&lt;10), FALSE,
IF(ISERR(FIND("OK", N68)),
IF(AND(FIND("please", LOWER(N68))&gt;0, LEN(O68)&lt;10), FALSE, TRUE),
TRUE))))))))</f>
        <v>1</v>
      </c>
      <c r="R68" t="str">
        <f t="shared" si="0"/>
        <v>BRT</v>
      </c>
      <c r="S68" t="b">
        <f t="shared" si="1"/>
        <v>0</v>
      </c>
    </row>
    <row r="69" spans="1:19" ht="25" customHeight="1">
      <c r="A69" s="35"/>
      <c r="B69" s="169"/>
      <c r="C69" s="169"/>
      <c r="D69" s="170"/>
      <c r="E69" s="170"/>
      <c r="F69" s="170"/>
      <c r="G69" s="170"/>
      <c r="H69" s="79"/>
      <c r="I69" s="75"/>
      <c r="J69" s="75"/>
      <c r="K69" s="163"/>
      <c r="L69" s="224"/>
      <c r="M69" s="184" t="str" cm="1">
        <f t="array" ref="M69">IF(AND(SUMPRODUCT(--(D69:E69&lt;&gt;""))=0,ISBLANK(K69)),"",IF(AND(K69&lt;&gt;"",NOT(ISNUMBER(K69))),"Please enter a numeric value for Total Emission",IF(AND(ISBLANK(K69),L69="BRT"),"Please enter a numeric value for Total Emission or a qualification for not providing BRT Total Emission",IF(ISBLANK(K69),"Please enter a numeric value for Total Emission",IF(ISBLANK(L69),"Please select ART, BRT or NE",IF(AND(ISBLANK(I69),ROUND(K69,6)&gt;0),"Enter method",IF(AND(ISBLANK(J69),L69&lt;&gt;""),"Ensure method is fully explained",IF(AND(SUMPRODUCT(--(D69:E69&lt;&gt;""))&gt;0,D69&lt;&gt;H69,K69=0),"Please explain change in M/ment type",IF(AND(SUMPRODUCT(--(D69:E69&lt;&gt;""))&gt;0,D69&lt;&gt;H69),IF(LEN(J69)&lt;5,"Please explain change in M/ment type; Ensure method is fully explained.",IF(AND(SUMPRODUCT(--(D69:E69&lt;&gt;""))&gt;0,D69&lt;&gt;H69),"Please explain change in M/ment type",IF(LEN(J69)&lt;5,"Ensure method is fully explained.","OK"))),IF(AND(ROUND(K69,6)&gt;0,LEN(J69)&lt;5),"Ensure method is fully explained.","OK"))))))))))</f>
        <v/>
      </c>
      <c r="N69" s="185" t="str" cm="1">
        <f t="array" ref="N69">IF(AND(SUMPRODUCT(--(D69:F69&lt;&gt;""))=0,ISBLANK(K69)),"",
IF(S69=FALSE,"Incorrect ART, BRT or NE. Please select correct threshold code",
IF(ISBLANK(F69),"No value for previous year",
IF(AND(F69=0,ROUND(K69,6)&gt;0,G69="NE"),"Please explain change from NE",
IF(AND(K69=0,L69="NE", OR(G69="ART",G69="BRT")),"Please explain change to NE",
IF(AND(SUMPRODUCT(--(D69:E69&lt;&gt;""))=0,F69=0,ROUND(K69,6)=0),"Previously not reported, please enter a value or 0 to confirm",IF(AND(G69="BRT",L69="BRT"),"OK",IF(AND(F69=0,OR(ROUND(K69,6)=0,K69&lt;C69),OR(G69="NA",G69="NE")),"OK",
IF(AND(SUMPRODUCT(--(D69:E69&lt;&gt;""))&gt;0,F69=0,ISBLANK(K69)),"Previously reported as BRT, please enter a value or provide explanation",
IF(AND(ROUND(F69,6)=ROUND(K69,6),ROUND(K69,6)&gt;0,NOT(ISBLANK(F69))),"Current = previous. Please re-enter value or provide explanation",
IF(AND(F69=0,ROUND(K69,6)=0,G69="ART",L69="NE"),"ART to NE – please explain",IF(AND(ROUND(K69,6)=0,G69="BRT"),"BRT to NE - please explain",
IF(AND(L69="NE",F69&gt;0,ABS(((K69-F69)/F69*100))&gt;=P69),CONCATENATE(FIXED(((K69-F69)/F69)*100,2),"% - please explain"),IF(AND(L69="ART",G69="ART",F69&gt;0,ABS(((K69-F69)/F69*100))&gt;=P69),CONCATENATE(FIXED(((K69-F69)/F69)*100,2),"% - please explain"),
IF(AND(ROUND(K69,6)=0,G69="BRT",F69&lt;&gt;0),CONCATENATE(FIXED(((K69-F69)/F69)*100,2),"% - BRT to NE - please explain"),
IF(AND(F69=0,ROUND(K69,6)&gt;0,G69="BRT",L69="BRT"),"OK",
IF(AND(F69=0,ROUND(K69,6)&gt;0,G69="BRT",L69="ART"),"BRT to ART – please explain",
IF(AND(F69=0,ROUND(K69,6)&gt;0),"please explain increase",
IF(AND(L69="ART",F69&lt;C69,F69&lt;&gt;0),CONCATENATE(FIXED(((K69-F69)/F69)*100,2),"% - BRT to ART – please explain"),
IF(AND(L69="ART",F69&lt;C69,F69=0),"No value for previous year",
IF(AND(L69="BRT",F69&gt;=C69,F69&lt;&gt;0),CONCATENATE(FIXED(((K69-F69)/F69)*100,2),"% - ART to BRT – please explain"),
IF(AND(L69="BRT",F69&gt;=C69,F69=0),"No value for previous year",
IF(AND(L69="BRT",F69&gt;0,ABS(((K69-F69)/F69*100))&lt;50),CONCATENATE(FIXED(((K69-F69)/F69)*100,2),"% - OK"),
IF(AND(L69="BRT",F69&gt;0,ABS(((K69-F69)/F69*100))&gt;=P69),CONCATENATE(FIXED(((K69-F69)/F69)*100,2),"% - please explain"),
IF(F69&lt;&gt;0,CONCATENATE(FIXED(((K69-F69)/F69)*100,2),"% - OK"),"No value for previous year")))))))))))))))))))))))))</f>
        <v/>
      </c>
      <c r="O69" s="75"/>
      <c r="P69" s="43" t="str" cm="1">
        <f t="array" ref="P69">IF(SUMPRODUCT(--(D69:E69&lt;&gt;""))=0,"",IF(ISERROR(VLOOKUP(A46,Codes!D$2:D$8,1,FALSE)),25,10))</f>
        <v/>
      </c>
      <c r="Q69" s="43" t="b" cm="1">
        <f t="array" ref="Q69">IF(AND(ISBLANK(K69), L69="BRT", LEN(O69)&gt;10), TRUE,
IF(SUMPRODUCT(--(D69:K69&lt;&gt;""))=0, TRUE,
IF(ISBLANK(L69), TRUE,
IF(S69=FALSE, FALSE,
IF(L69="INVALID", FALSE,
IF(AND(ISNUMBER(FIND("M/ment", M69)), LEN(O69)&gt;10), TRUE,
IF(AND(M69&lt;&gt;"OK", LEN(J69)&lt;10), FALSE,
IF(ISERR(FIND("OK", N69)),
IF(AND(FIND("please", LOWER(N69))&gt;0, LEN(O69)&lt;10), FALSE, TRUE),
TRUE))))))))</f>
        <v>1</v>
      </c>
      <c r="R69" t="str">
        <f t="shared" si="0"/>
        <v>BRT</v>
      </c>
      <c r="S69" t="b">
        <f t="shared" si="1"/>
        <v>0</v>
      </c>
    </row>
    <row r="70" spans="1:19" ht="25" customHeight="1">
      <c r="A70" s="35"/>
      <c r="B70" s="169"/>
      <c r="C70" s="169"/>
      <c r="D70" s="170"/>
      <c r="E70" s="170"/>
      <c r="F70" s="170"/>
      <c r="G70" s="170"/>
      <c r="H70" s="79"/>
      <c r="I70" s="75"/>
      <c r="J70" s="75"/>
      <c r="K70" s="163"/>
      <c r="L70" s="224"/>
      <c r="M70" s="184" t="str" cm="1">
        <f t="array" ref="M70">IF(AND(SUMPRODUCT(--(D70:E70&lt;&gt;""))=0,ISBLANK(K70)),"",IF(AND(K70&lt;&gt;"",NOT(ISNUMBER(K70))),"Please enter a numeric value for Total Emission",IF(AND(ISBLANK(K70),L70="BRT"),"Please enter a numeric value for Total Emission or a qualification for not providing BRT Total Emission",IF(ISBLANK(K70),"Please enter a numeric value for Total Emission",IF(ISBLANK(L70),"Please select ART, BRT or NE",IF(AND(ISBLANK(I70),ROUND(K70,6)&gt;0),"Enter method",IF(AND(ISBLANK(J70),L70&lt;&gt;""),"Ensure method is fully explained",IF(AND(SUMPRODUCT(--(D70:E70&lt;&gt;""))&gt;0,D70&lt;&gt;H70,K70=0),"Please explain change in M/ment type",IF(AND(SUMPRODUCT(--(D70:E70&lt;&gt;""))&gt;0,D70&lt;&gt;H70),IF(LEN(J70)&lt;5,"Please explain change in M/ment type; Ensure method is fully explained.",IF(AND(SUMPRODUCT(--(D70:E70&lt;&gt;""))&gt;0,D70&lt;&gt;H70),"Please explain change in M/ment type",IF(LEN(J70)&lt;5,"Ensure method is fully explained.","OK"))),IF(AND(ROUND(K70,6)&gt;0,LEN(J70)&lt;5),"Ensure method is fully explained.","OK"))))))))))</f>
        <v/>
      </c>
      <c r="N70" s="185" t="str" cm="1">
        <f t="array" ref="N70">IF(AND(SUMPRODUCT(--(D70:F70&lt;&gt;""))=0,ISBLANK(K70)),"",
IF(S70=FALSE,"Incorrect ART, BRT or NE. Please select correct threshold code",
IF(ISBLANK(F70),"No value for previous year",
IF(AND(F70=0,ROUND(K70,6)&gt;0,G70="NE"),"Please explain change from NE",
IF(AND(K70=0,L70="NE", OR(G70="ART",G70="BRT")),"Please explain change to NE",
IF(AND(SUMPRODUCT(--(D70:E70&lt;&gt;""))=0,F70=0,ROUND(K70,6)=0),"Previously not reported, please enter a value or 0 to confirm",IF(AND(G70="BRT",L70="BRT"),"OK",IF(AND(F70=0,OR(ROUND(K70,6)=0,K70&lt;C70),OR(G70="NA",G70="NE")),"OK",
IF(AND(SUMPRODUCT(--(D70:E70&lt;&gt;""))&gt;0,F70=0,ISBLANK(K70)),"Previously reported as BRT, please enter a value or provide explanation",
IF(AND(ROUND(F70,6)=ROUND(K70,6),ROUND(K70,6)&gt;0,NOT(ISBLANK(F70))),"Current = previous. Please re-enter value or provide explanation",
IF(AND(F70=0,ROUND(K70,6)=0,G70="ART",L70="NE"),"ART to NE – please explain",IF(AND(ROUND(K70,6)=0,G70="BRT"),"BRT to NE - please explain",
IF(AND(L70="NE",F70&gt;0,ABS(((K70-F70)/F70*100))&gt;=P70),CONCATENATE(FIXED(((K70-F70)/F70)*100,2),"% - please explain"),IF(AND(L70="ART",G70="ART",F70&gt;0,ABS(((K70-F70)/F70*100))&gt;=P70),CONCATENATE(FIXED(((K70-F70)/F70)*100,2),"% - please explain"),
IF(AND(ROUND(K70,6)=0,G70="BRT",F70&lt;&gt;0),CONCATENATE(FIXED(((K70-F70)/F70)*100,2),"% - BRT to NE - please explain"),
IF(AND(F70=0,ROUND(K70,6)&gt;0,G70="BRT",L70="BRT"),"OK",
IF(AND(F70=0,ROUND(K70,6)&gt;0,G70="BRT",L70="ART"),"BRT to ART – please explain",
IF(AND(F70=0,ROUND(K70,6)&gt;0),"please explain increase",
IF(AND(L70="ART",F70&lt;C70,F70&lt;&gt;0),CONCATENATE(FIXED(((K70-F70)/F70)*100,2),"% - BRT to ART – please explain"),
IF(AND(L70="ART",F70&lt;C70,F70=0),"No value for previous year",
IF(AND(L70="BRT",F70&gt;=C70,F70&lt;&gt;0),CONCATENATE(FIXED(((K70-F70)/F70)*100,2),"% - ART to BRT – please explain"),
IF(AND(L70="BRT",F70&gt;=C70,F70=0),"No value for previous year",
IF(AND(L70="BRT",F70&gt;0,ABS(((K70-F70)/F70*100))&lt;50),CONCATENATE(FIXED(((K70-F70)/F70)*100,2),"% - OK"),
IF(AND(L70="BRT",F70&gt;0,ABS(((K70-F70)/F70*100))&gt;=P70),CONCATENATE(FIXED(((K70-F70)/F70)*100,2),"% - please explain"),
IF(F70&lt;&gt;0,CONCATENATE(FIXED(((K70-F70)/F70)*100,2),"% - OK"),"No value for previous year")))))))))))))))))))))))))</f>
        <v/>
      </c>
      <c r="O70" s="75"/>
      <c r="P70" s="43" t="str" cm="1">
        <f t="array" ref="P70">IF(SUMPRODUCT(--(D70:E70&lt;&gt;""))=0,"",IF(ISERROR(VLOOKUP(A47,Codes!D$2:D$8,1,FALSE)),25,10))</f>
        <v/>
      </c>
      <c r="Q70" s="43" t="b" cm="1">
        <f t="array" ref="Q70">IF(AND(ISBLANK(K70), L70="BRT", LEN(O70)&gt;10), TRUE,
IF(SUMPRODUCT(--(D70:K70&lt;&gt;""))=0, TRUE,
IF(ISBLANK(L70), TRUE,
IF(S70=FALSE, FALSE,
IF(L70="INVALID", FALSE,
IF(AND(ISNUMBER(FIND("M/ment", M70)), LEN(O70)&gt;10), TRUE,
IF(AND(M70&lt;&gt;"OK", LEN(J70)&lt;10), FALSE,
IF(ISERR(FIND("OK", N70)),
IF(AND(FIND("please", LOWER(N70))&gt;0, LEN(O70)&lt;10), FALSE, TRUE),
TRUE))))))))</f>
        <v>1</v>
      </c>
      <c r="R70" t="str">
        <f t="shared" ref="R70:R133" si="2">IF(ISBLANK(K70),"BRT",IF(K70=0,"NE",IF(K70&gt;=C70,"ART","BRT")))</f>
        <v>BRT</v>
      </c>
      <c r="S70" t="b">
        <f t="shared" si="1"/>
        <v>0</v>
      </c>
    </row>
    <row r="71" spans="1:19" ht="25" customHeight="1">
      <c r="A71" s="35"/>
      <c r="B71" s="169"/>
      <c r="C71" s="169"/>
      <c r="D71" s="170"/>
      <c r="E71" s="170"/>
      <c r="F71" s="170"/>
      <c r="G71" s="170"/>
      <c r="H71" s="79"/>
      <c r="I71" s="75"/>
      <c r="J71" s="75"/>
      <c r="K71" s="163"/>
      <c r="L71" s="224"/>
      <c r="M71" s="184" t="str" cm="1">
        <f t="array" ref="M71">IF(AND(SUMPRODUCT(--(D71:E71&lt;&gt;""))=0,ISBLANK(K71)),"",IF(AND(K71&lt;&gt;"",NOT(ISNUMBER(K71))),"Please enter a numeric value for Total Emission",IF(AND(ISBLANK(K71),L71="BRT"),"Please enter a numeric value for Total Emission or a qualification for not providing BRT Total Emission",IF(ISBLANK(K71),"Please enter a numeric value for Total Emission",IF(ISBLANK(L71),"Please select ART, BRT or NE",IF(AND(ISBLANK(I71),ROUND(K71,6)&gt;0),"Enter method",IF(AND(ISBLANK(J71),L71&lt;&gt;""),"Ensure method is fully explained",IF(AND(SUMPRODUCT(--(D71:E71&lt;&gt;""))&gt;0,D71&lt;&gt;H71,K71=0),"Please explain change in M/ment type",IF(AND(SUMPRODUCT(--(D71:E71&lt;&gt;""))&gt;0,D71&lt;&gt;H71),IF(LEN(J71)&lt;5,"Please explain change in M/ment type; Ensure method is fully explained.",IF(AND(SUMPRODUCT(--(D71:E71&lt;&gt;""))&gt;0,D71&lt;&gt;H71),"Please explain change in M/ment type",IF(LEN(J71)&lt;5,"Ensure method is fully explained.","OK"))),IF(AND(ROUND(K71,6)&gt;0,LEN(J71)&lt;5),"Ensure method is fully explained.","OK"))))))))))</f>
        <v/>
      </c>
      <c r="N71" s="185" t="str" cm="1">
        <f t="array" ref="N71">IF(AND(SUMPRODUCT(--(D71:F71&lt;&gt;""))=0,ISBLANK(K71)),"",
IF(S71=FALSE,"Incorrect ART, BRT or NE. Please select correct threshold code",
IF(ISBLANK(F71),"No value for previous year",
IF(AND(F71=0,ROUND(K71,6)&gt;0,G71="NE"),"Please explain change from NE",
IF(AND(K71=0,L71="NE", OR(G71="ART",G71="BRT")),"Please explain change to NE",
IF(AND(SUMPRODUCT(--(D71:E71&lt;&gt;""))=0,F71=0,ROUND(K71,6)=0),"Previously not reported, please enter a value or 0 to confirm",IF(AND(G71="BRT",L71="BRT"),"OK",IF(AND(F71=0,OR(ROUND(K71,6)=0,K71&lt;C71),OR(G71="NA",G71="NE")),"OK",
IF(AND(SUMPRODUCT(--(D71:E71&lt;&gt;""))&gt;0,F71=0,ISBLANK(K71)),"Previously reported as BRT, please enter a value or provide explanation",
IF(AND(ROUND(F71,6)=ROUND(K71,6),ROUND(K71,6)&gt;0,NOT(ISBLANK(F71))),"Current = previous. Please re-enter value or provide explanation",
IF(AND(F71=0,ROUND(K71,6)=0,G71="ART",L71="NE"),"ART to NE – please explain",IF(AND(ROUND(K71,6)=0,G71="BRT"),"BRT to NE - please explain",
IF(AND(L71="NE",F71&gt;0,ABS(((K71-F71)/F71*100))&gt;=P71),CONCATENATE(FIXED(((K71-F71)/F71)*100,2),"% - please explain"),IF(AND(L71="ART",G71="ART",F71&gt;0,ABS(((K71-F71)/F71*100))&gt;=P71),CONCATENATE(FIXED(((K71-F71)/F71)*100,2),"% - please explain"),
IF(AND(ROUND(K71,6)=0,G71="BRT",F71&lt;&gt;0),CONCATENATE(FIXED(((K71-F71)/F71)*100,2),"% - BRT to NE - please explain"),
IF(AND(F71=0,ROUND(K71,6)&gt;0,G71="BRT",L71="BRT"),"OK",
IF(AND(F71=0,ROUND(K71,6)&gt;0,G71="BRT",L71="ART"),"BRT to ART – please explain",
IF(AND(F71=0,ROUND(K71,6)&gt;0),"please explain increase",
IF(AND(L71="ART",F71&lt;C71,F71&lt;&gt;0),CONCATENATE(FIXED(((K71-F71)/F71)*100,2),"% - BRT to ART – please explain"),
IF(AND(L71="ART",F71&lt;C71,F71=0),"No value for previous year",
IF(AND(L71="BRT",F71&gt;=C71,F71&lt;&gt;0),CONCATENATE(FIXED(((K71-F71)/F71)*100,2),"% - ART to BRT – please explain"),
IF(AND(L71="BRT",F71&gt;=C71,F71=0),"No value for previous year",
IF(AND(L71="BRT",F71&gt;0,ABS(((K71-F71)/F71*100))&lt;50),CONCATENATE(FIXED(((K71-F71)/F71)*100,2),"% - OK"),
IF(AND(L71="BRT",F71&gt;0,ABS(((K71-F71)/F71*100))&gt;=P71),CONCATENATE(FIXED(((K71-F71)/F71)*100,2),"% - please explain"),
IF(F71&lt;&gt;0,CONCATENATE(FIXED(((K71-F71)/F71)*100,2),"% - OK"),"No value for previous year")))))))))))))))))))))))))</f>
        <v/>
      </c>
      <c r="O71" s="75"/>
      <c r="P71" s="43" t="str" cm="1">
        <f t="array" ref="P71">IF(SUMPRODUCT(--(D71:E71&lt;&gt;""))=0,"",IF(ISERROR(VLOOKUP(A48,Codes!D$2:D$8,1,FALSE)),25,10))</f>
        <v/>
      </c>
      <c r="Q71" s="43" t="b" cm="1">
        <f t="array" ref="Q71">IF(AND(ISBLANK(K71), L71="BRT", LEN(O71)&gt;10), TRUE,
IF(SUMPRODUCT(--(D71:K71&lt;&gt;""))=0, TRUE,
IF(ISBLANK(L71), TRUE,
IF(S71=FALSE, FALSE,
IF(L71="INVALID", FALSE,
IF(AND(ISNUMBER(FIND("M/ment", M71)), LEN(O71)&gt;10), TRUE,
IF(AND(M71&lt;&gt;"OK", LEN(J71)&lt;10), FALSE,
IF(ISERR(FIND("OK", N71)),
IF(AND(FIND("please", LOWER(N71))&gt;0, LEN(O71)&lt;10), FALSE, TRUE),
TRUE))))))))</f>
        <v>1</v>
      </c>
      <c r="R71" t="str">
        <f t="shared" si="2"/>
        <v>BRT</v>
      </c>
      <c r="S71" t="b">
        <f t="shared" ref="S71:S134" si="3">R71=L71</f>
        <v>0</v>
      </c>
    </row>
    <row r="72" spans="1:19" ht="25" customHeight="1">
      <c r="A72" s="35"/>
      <c r="B72" s="169"/>
      <c r="C72" s="169"/>
      <c r="D72" s="170"/>
      <c r="E72" s="170"/>
      <c r="F72" s="170"/>
      <c r="G72" s="170"/>
      <c r="H72" s="79"/>
      <c r="I72" s="75"/>
      <c r="J72" s="75"/>
      <c r="K72" s="163"/>
      <c r="L72" s="224"/>
      <c r="M72" s="184" t="str" cm="1">
        <f t="array" ref="M72">IF(AND(SUMPRODUCT(--(D72:E72&lt;&gt;""))=0,ISBLANK(K72)),"",IF(AND(K72&lt;&gt;"",NOT(ISNUMBER(K72))),"Please enter a numeric value for Total Emission",IF(AND(ISBLANK(K72),L72="BRT"),"Please enter a numeric value for Total Emission or a qualification for not providing BRT Total Emission",IF(ISBLANK(K72),"Please enter a numeric value for Total Emission",IF(ISBLANK(L72),"Please select ART, BRT or NE",IF(AND(ISBLANK(I72),ROUND(K72,6)&gt;0),"Enter method",IF(AND(ISBLANK(J72),L72&lt;&gt;""),"Ensure method is fully explained",IF(AND(SUMPRODUCT(--(D72:E72&lt;&gt;""))&gt;0,D72&lt;&gt;H72,K72=0),"Please explain change in M/ment type",IF(AND(SUMPRODUCT(--(D72:E72&lt;&gt;""))&gt;0,D72&lt;&gt;H72),IF(LEN(J72)&lt;5,"Please explain change in M/ment type; Ensure method is fully explained.",IF(AND(SUMPRODUCT(--(D72:E72&lt;&gt;""))&gt;0,D72&lt;&gt;H72),"Please explain change in M/ment type",IF(LEN(J72)&lt;5,"Ensure method is fully explained.","OK"))),IF(AND(ROUND(K72,6)&gt;0,LEN(J72)&lt;5),"Ensure method is fully explained.","OK"))))))))))</f>
        <v/>
      </c>
      <c r="N72" s="185" t="str" cm="1">
        <f t="array" ref="N72">IF(AND(SUMPRODUCT(--(D72:F72&lt;&gt;""))=0,ISBLANK(K72)),"",
IF(S72=FALSE,"Incorrect ART, BRT or NE. Please select correct threshold code",
IF(ISBLANK(F72),"No value for previous year",
IF(AND(F72=0,ROUND(K72,6)&gt;0,G72="NE"),"Please explain change from NE",
IF(AND(K72=0,L72="NE", OR(G72="ART",G72="BRT")),"Please explain change to NE",
IF(AND(SUMPRODUCT(--(D72:E72&lt;&gt;""))=0,F72=0,ROUND(K72,6)=0),"Previously not reported, please enter a value or 0 to confirm",IF(AND(G72="BRT",L72="BRT"),"OK",IF(AND(F72=0,OR(ROUND(K72,6)=0,K72&lt;C72),OR(G72="NA",G72="NE")),"OK",
IF(AND(SUMPRODUCT(--(D72:E72&lt;&gt;""))&gt;0,F72=0,ISBLANK(K72)),"Previously reported as BRT, please enter a value or provide explanation",
IF(AND(ROUND(F72,6)=ROUND(K72,6),ROUND(K72,6)&gt;0,NOT(ISBLANK(F72))),"Current = previous. Please re-enter value or provide explanation",
IF(AND(F72=0,ROUND(K72,6)=0,G72="ART",L72="NE"),"ART to NE – please explain",IF(AND(ROUND(K72,6)=0,G72="BRT"),"BRT to NE - please explain",
IF(AND(L72="NE",F72&gt;0,ABS(((K72-F72)/F72*100))&gt;=P72),CONCATENATE(FIXED(((K72-F72)/F72)*100,2),"% - please explain"),IF(AND(L72="ART",G72="ART",F72&gt;0,ABS(((K72-F72)/F72*100))&gt;=P72),CONCATENATE(FIXED(((K72-F72)/F72)*100,2),"% - please explain"),
IF(AND(ROUND(K72,6)=0,G72="BRT",F72&lt;&gt;0),CONCATENATE(FIXED(((K72-F72)/F72)*100,2),"% - BRT to NE - please explain"),
IF(AND(F72=0,ROUND(K72,6)&gt;0,G72="BRT",L72="BRT"),"OK",
IF(AND(F72=0,ROUND(K72,6)&gt;0,G72="BRT",L72="ART"),"BRT to ART – please explain",
IF(AND(F72=0,ROUND(K72,6)&gt;0),"please explain increase",
IF(AND(L72="ART",F72&lt;C72,F72&lt;&gt;0),CONCATENATE(FIXED(((K72-F72)/F72)*100,2),"% - BRT to ART – please explain"),
IF(AND(L72="ART",F72&lt;C72,F72=0),"No value for previous year",
IF(AND(L72="BRT",F72&gt;=C72,F72&lt;&gt;0),CONCATENATE(FIXED(((K72-F72)/F72)*100,2),"% - ART to BRT – please explain"),
IF(AND(L72="BRT",F72&gt;=C72,F72=0),"No value for previous year",
IF(AND(L72="BRT",F72&gt;0,ABS(((K72-F72)/F72*100))&lt;50),CONCATENATE(FIXED(((K72-F72)/F72)*100,2),"% - OK"),
IF(AND(L72="BRT",F72&gt;0,ABS(((K72-F72)/F72*100))&gt;=P72),CONCATENATE(FIXED(((K72-F72)/F72)*100,2),"% - please explain"),
IF(F72&lt;&gt;0,CONCATENATE(FIXED(((K72-F72)/F72)*100,2),"% - OK"),"No value for previous year")))))))))))))))))))))))))</f>
        <v/>
      </c>
      <c r="O72" s="75"/>
      <c r="P72" s="43" t="str" cm="1">
        <f t="array" ref="P72">IF(SUMPRODUCT(--(D72:E72&lt;&gt;""))=0,"",IF(ISERROR(VLOOKUP(A49,Codes!D$2:D$8,1,FALSE)),25,10))</f>
        <v/>
      </c>
      <c r="Q72" s="43" t="b" cm="1">
        <f t="array" ref="Q72">IF(AND(ISBLANK(K72), L72="BRT", LEN(O72)&gt;10), TRUE,
IF(SUMPRODUCT(--(D72:K72&lt;&gt;""))=0, TRUE,
IF(ISBLANK(L72), TRUE,
IF(S72=FALSE, FALSE,
IF(L72="INVALID", FALSE,
IF(AND(ISNUMBER(FIND("M/ment", M72)), LEN(O72)&gt;10), TRUE,
IF(AND(M72&lt;&gt;"OK", LEN(J72)&lt;10), FALSE,
IF(ISERR(FIND("OK", N72)),
IF(AND(FIND("please", LOWER(N72))&gt;0, LEN(O72)&lt;10), FALSE, TRUE),
TRUE))))))))</f>
        <v>1</v>
      </c>
      <c r="R72" t="str">
        <f t="shared" si="2"/>
        <v>BRT</v>
      </c>
      <c r="S72" t="b">
        <f t="shared" si="3"/>
        <v>0</v>
      </c>
    </row>
    <row r="73" spans="1:19" ht="25" customHeight="1">
      <c r="A73" s="35"/>
      <c r="B73" s="169"/>
      <c r="C73" s="169"/>
      <c r="D73" s="170"/>
      <c r="E73" s="170"/>
      <c r="F73" s="170"/>
      <c r="G73" s="170"/>
      <c r="H73" s="79"/>
      <c r="I73" s="75"/>
      <c r="J73" s="75"/>
      <c r="K73" s="163"/>
      <c r="L73" s="224"/>
      <c r="M73" s="184" t="str" cm="1">
        <f t="array" ref="M73">IF(AND(SUMPRODUCT(--(D73:E73&lt;&gt;""))=0,ISBLANK(K73)),"",IF(AND(K73&lt;&gt;"",NOT(ISNUMBER(K73))),"Please enter a numeric value for Total Emission",IF(AND(ISBLANK(K73),L73="BRT"),"Please enter a numeric value for Total Emission or a qualification for not providing BRT Total Emission",IF(ISBLANK(K73),"Please enter a numeric value for Total Emission",IF(ISBLANK(L73),"Please select ART, BRT or NE",IF(AND(ISBLANK(I73),ROUND(K73,6)&gt;0),"Enter method",IF(AND(ISBLANK(J73),L73&lt;&gt;""),"Ensure method is fully explained",IF(AND(SUMPRODUCT(--(D73:E73&lt;&gt;""))&gt;0,D73&lt;&gt;H73,K73=0),"Please explain change in M/ment type",IF(AND(SUMPRODUCT(--(D73:E73&lt;&gt;""))&gt;0,D73&lt;&gt;H73),IF(LEN(J73)&lt;5,"Please explain change in M/ment type; Ensure method is fully explained.",IF(AND(SUMPRODUCT(--(D73:E73&lt;&gt;""))&gt;0,D73&lt;&gt;H73),"Please explain change in M/ment type",IF(LEN(J73)&lt;5,"Ensure method is fully explained.","OK"))),IF(AND(ROUND(K73,6)&gt;0,LEN(J73)&lt;5),"Ensure method is fully explained.","OK"))))))))))</f>
        <v/>
      </c>
      <c r="N73" s="185" t="str" cm="1">
        <f t="array" ref="N73">IF(AND(SUMPRODUCT(--(D73:F73&lt;&gt;""))=0,ISBLANK(K73)),"",
IF(S73=FALSE,"Incorrect ART, BRT or NE. Please select correct threshold code",
IF(ISBLANK(F73),"No value for previous year",
IF(AND(F73=0,ROUND(K73,6)&gt;0,G73="NE"),"Please explain change from NE",
IF(AND(K73=0,L73="NE", OR(G73="ART",G73="BRT")),"Please explain change to NE",
IF(AND(SUMPRODUCT(--(D73:E73&lt;&gt;""))=0,F73=0,ROUND(K73,6)=0),"Previously not reported, please enter a value or 0 to confirm",IF(AND(G73="BRT",L73="BRT"),"OK",IF(AND(F73=0,OR(ROUND(K73,6)=0,K73&lt;C73),OR(G73="NA",G73="NE")),"OK",
IF(AND(SUMPRODUCT(--(D73:E73&lt;&gt;""))&gt;0,F73=0,ISBLANK(K73)),"Previously reported as BRT, please enter a value or provide explanation",
IF(AND(ROUND(F73,6)=ROUND(K73,6),ROUND(K73,6)&gt;0,NOT(ISBLANK(F73))),"Current = previous. Please re-enter value or provide explanation",
IF(AND(F73=0,ROUND(K73,6)=0,G73="ART",L73="NE"),"ART to NE – please explain",IF(AND(ROUND(K73,6)=0,G73="BRT"),"BRT to NE - please explain",
IF(AND(L73="NE",F73&gt;0,ABS(((K73-F73)/F73*100))&gt;=P73),CONCATENATE(FIXED(((K73-F73)/F73)*100,2),"% - please explain"),IF(AND(L73="ART",G73="ART",F73&gt;0,ABS(((K73-F73)/F73*100))&gt;=P73),CONCATENATE(FIXED(((K73-F73)/F73)*100,2),"% - please explain"),
IF(AND(ROUND(K73,6)=0,G73="BRT",F73&lt;&gt;0),CONCATENATE(FIXED(((K73-F73)/F73)*100,2),"% - BRT to NE - please explain"),
IF(AND(F73=0,ROUND(K73,6)&gt;0,G73="BRT",L73="BRT"),"OK",
IF(AND(F73=0,ROUND(K73,6)&gt;0,G73="BRT",L73="ART"),"BRT to ART – please explain",
IF(AND(F73=0,ROUND(K73,6)&gt;0),"please explain increase",
IF(AND(L73="ART",F73&lt;C73,F73&lt;&gt;0),CONCATENATE(FIXED(((K73-F73)/F73)*100,2),"% - BRT to ART – please explain"),
IF(AND(L73="ART",F73&lt;C73,F73=0),"No value for previous year",
IF(AND(L73="BRT",F73&gt;=C73,F73&lt;&gt;0),CONCATENATE(FIXED(((K73-F73)/F73)*100,2),"% - ART to BRT – please explain"),
IF(AND(L73="BRT",F73&gt;=C73,F73=0),"No value for previous year",
IF(AND(L73="BRT",F73&gt;0,ABS(((K73-F73)/F73*100))&lt;50),CONCATENATE(FIXED(((K73-F73)/F73)*100,2),"% - OK"),
IF(AND(L73="BRT",F73&gt;0,ABS(((K73-F73)/F73*100))&gt;=P73),CONCATENATE(FIXED(((K73-F73)/F73)*100,2),"% - please explain"),
IF(F73&lt;&gt;0,CONCATENATE(FIXED(((K73-F73)/F73)*100,2),"% - OK"),"No value for previous year")))))))))))))))))))))))))</f>
        <v/>
      </c>
      <c r="O73" s="75"/>
      <c r="P73" s="43" t="str" cm="1">
        <f t="array" ref="P73">IF(SUMPRODUCT(--(D73:E73&lt;&gt;""))=0,"",IF(ISERROR(VLOOKUP(A50,Codes!D$2:D$8,1,FALSE)),25,10))</f>
        <v/>
      </c>
      <c r="Q73" s="43" t="b" cm="1">
        <f t="array" ref="Q73">IF(AND(ISBLANK(K73), L73="BRT", LEN(O73)&gt;10), TRUE,
IF(SUMPRODUCT(--(D73:K73&lt;&gt;""))=0, TRUE,
IF(ISBLANK(L73), TRUE,
IF(S73=FALSE, FALSE,
IF(L73="INVALID", FALSE,
IF(AND(ISNUMBER(FIND("M/ment", M73)), LEN(O73)&gt;10), TRUE,
IF(AND(M73&lt;&gt;"OK", LEN(J73)&lt;10), FALSE,
IF(ISERR(FIND("OK", N73)),
IF(AND(FIND("please", LOWER(N73))&gt;0, LEN(O73)&lt;10), FALSE, TRUE),
TRUE))))))))</f>
        <v>1</v>
      </c>
      <c r="R73" t="str">
        <f t="shared" si="2"/>
        <v>BRT</v>
      </c>
      <c r="S73" t="b">
        <f t="shared" si="3"/>
        <v>0</v>
      </c>
    </row>
    <row r="74" spans="1:19" ht="25" customHeight="1">
      <c r="A74" s="35"/>
      <c r="B74" s="169"/>
      <c r="C74" s="169"/>
      <c r="D74" s="170"/>
      <c r="E74" s="170"/>
      <c r="F74" s="170"/>
      <c r="G74" s="170"/>
      <c r="H74" s="79"/>
      <c r="I74" s="75"/>
      <c r="J74" s="75"/>
      <c r="K74" s="163"/>
      <c r="L74" s="224"/>
      <c r="M74" s="184" t="str" cm="1">
        <f t="array" ref="M74">IF(AND(SUMPRODUCT(--(D74:E74&lt;&gt;""))=0,ISBLANK(K74)),"",IF(AND(K74&lt;&gt;"",NOT(ISNUMBER(K74))),"Please enter a numeric value for Total Emission",IF(AND(ISBLANK(K74),L74="BRT"),"Please enter a numeric value for Total Emission or a qualification for not providing BRT Total Emission",IF(ISBLANK(K74),"Please enter a numeric value for Total Emission",IF(ISBLANK(L74),"Please select ART, BRT or NE",IF(AND(ISBLANK(I74),ROUND(K74,6)&gt;0),"Enter method",IF(AND(ISBLANK(J74),L74&lt;&gt;""),"Ensure method is fully explained",IF(AND(SUMPRODUCT(--(D74:E74&lt;&gt;""))&gt;0,D74&lt;&gt;H74,K74=0),"Please explain change in M/ment type",IF(AND(SUMPRODUCT(--(D74:E74&lt;&gt;""))&gt;0,D74&lt;&gt;H74),IF(LEN(J74)&lt;5,"Please explain change in M/ment type; Ensure method is fully explained.",IF(AND(SUMPRODUCT(--(D74:E74&lt;&gt;""))&gt;0,D74&lt;&gt;H74),"Please explain change in M/ment type",IF(LEN(J74)&lt;5,"Ensure method is fully explained.","OK"))),IF(AND(ROUND(K74,6)&gt;0,LEN(J74)&lt;5),"Ensure method is fully explained.","OK"))))))))))</f>
        <v/>
      </c>
      <c r="N74" s="185" t="str" cm="1">
        <f t="array" ref="N74">IF(AND(SUMPRODUCT(--(D74:F74&lt;&gt;""))=0,ISBLANK(K74)),"",
IF(S74=FALSE,"Incorrect ART, BRT or NE. Please select correct threshold code",
IF(ISBLANK(F74),"No value for previous year",
IF(AND(F74=0,ROUND(K74,6)&gt;0,G74="NE"),"Please explain change from NE",
IF(AND(K74=0,L74="NE", OR(G74="ART",G74="BRT")),"Please explain change to NE",
IF(AND(SUMPRODUCT(--(D74:E74&lt;&gt;""))=0,F74=0,ROUND(K74,6)=0),"Previously not reported, please enter a value or 0 to confirm",IF(AND(G74="BRT",L74="BRT"),"OK",IF(AND(F74=0,OR(ROUND(K74,6)=0,K74&lt;C74),OR(G74="NA",G74="NE")),"OK",
IF(AND(SUMPRODUCT(--(D74:E74&lt;&gt;""))&gt;0,F74=0,ISBLANK(K74)),"Previously reported as BRT, please enter a value or provide explanation",
IF(AND(ROUND(F74,6)=ROUND(K74,6),ROUND(K74,6)&gt;0,NOT(ISBLANK(F74))),"Current = previous. Please re-enter value or provide explanation",
IF(AND(F74=0,ROUND(K74,6)=0,G74="ART",L74="NE"),"ART to NE – please explain",IF(AND(ROUND(K74,6)=0,G74="BRT"),"BRT to NE - please explain",
IF(AND(L74="NE",F74&gt;0,ABS(((K74-F74)/F74*100))&gt;=P74),CONCATENATE(FIXED(((K74-F74)/F74)*100,2),"% - please explain"),IF(AND(L74="ART",G74="ART",F74&gt;0,ABS(((K74-F74)/F74*100))&gt;=P74),CONCATENATE(FIXED(((K74-F74)/F74)*100,2),"% - please explain"),
IF(AND(ROUND(K74,6)=0,G74="BRT",F74&lt;&gt;0),CONCATENATE(FIXED(((K74-F74)/F74)*100,2),"% - BRT to NE - please explain"),
IF(AND(F74=0,ROUND(K74,6)&gt;0,G74="BRT",L74="BRT"),"OK",
IF(AND(F74=0,ROUND(K74,6)&gt;0,G74="BRT",L74="ART"),"BRT to ART – please explain",
IF(AND(F74=0,ROUND(K74,6)&gt;0),"please explain increase",
IF(AND(L74="ART",F74&lt;C74,F74&lt;&gt;0),CONCATENATE(FIXED(((K74-F74)/F74)*100,2),"% - BRT to ART – please explain"),
IF(AND(L74="ART",F74&lt;C74,F74=0),"No value for previous year",
IF(AND(L74="BRT",F74&gt;=C74,F74&lt;&gt;0),CONCATENATE(FIXED(((K74-F74)/F74)*100,2),"% - ART to BRT – please explain"),
IF(AND(L74="BRT",F74&gt;=C74,F74=0),"No value for previous year",
IF(AND(L74="BRT",F74&gt;0,ABS(((K74-F74)/F74*100))&lt;50),CONCATENATE(FIXED(((K74-F74)/F74)*100,2),"% - OK"),
IF(AND(L74="BRT",F74&gt;0,ABS(((K74-F74)/F74*100))&gt;=P74),CONCATENATE(FIXED(((K74-F74)/F74)*100,2),"% - please explain"),
IF(F74&lt;&gt;0,CONCATENATE(FIXED(((K74-F74)/F74)*100,2),"% - OK"),"No value for previous year")))))))))))))))))))))))))</f>
        <v/>
      </c>
      <c r="O74" s="75"/>
      <c r="P74" s="43" t="str" cm="1">
        <f t="array" ref="P74">IF(SUMPRODUCT(--(D74:E74&lt;&gt;""))=0,"",IF(ISERROR(VLOOKUP(A51,Codes!D$2:D$8,1,FALSE)),25,10))</f>
        <v/>
      </c>
      <c r="Q74" s="43" t="b" cm="1">
        <f t="array" ref="Q74">IF(AND(ISBLANK(K74), L74="BRT", LEN(O74)&gt;10), TRUE,
IF(SUMPRODUCT(--(D74:K74&lt;&gt;""))=0, TRUE,
IF(ISBLANK(L74), TRUE,
IF(S74=FALSE, FALSE,
IF(L74="INVALID", FALSE,
IF(AND(ISNUMBER(FIND("M/ment", M74)), LEN(O74)&gt;10), TRUE,
IF(AND(M74&lt;&gt;"OK", LEN(J74)&lt;10), FALSE,
IF(ISERR(FIND("OK", N74)),
IF(AND(FIND("please", LOWER(N74))&gt;0, LEN(O74)&lt;10), FALSE, TRUE),
TRUE))))))))</f>
        <v>1</v>
      </c>
      <c r="R74" t="str">
        <f t="shared" si="2"/>
        <v>BRT</v>
      </c>
      <c r="S74" t="b">
        <f t="shared" si="3"/>
        <v>0</v>
      </c>
    </row>
    <row r="75" spans="1:19" ht="25" customHeight="1">
      <c r="A75" s="35"/>
      <c r="B75" s="169"/>
      <c r="C75" s="169"/>
      <c r="D75" s="170"/>
      <c r="E75" s="170"/>
      <c r="F75" s="170"/>
      <c r="G75" s="170"/>
      <c r="H75" s="79"/>
      <c r="I75" s="75"/>
      <c r="J75" s="75"/>
      <c r="K75" s="163"/>
      <c r="L75" s="224"/>
      <c r="M75" s="184" t="str" cm="1">
        <f t="array" ref="M75">IF(AND(SUMPRODUCT(--(D75:E75&lt;&gt;""))=0,ISBLANK(K75)),"",IF(AND(K75&lt;&gt;"",NOT(ISNUMBER(K75))),"Please enter a numeric value for Total Emission",IF(AND(ISBLANK(K75),L75="BRT"),"Please enter a numeric value for Total Emission or a qualification for not providing BRT Total Emission",IF(ISBLANK(K75),"Please enter a numeric value for Total Emission",IF(ISBLANK(L75),"Please select ART, BRT or NE",IF(AND(ISBLANK(I75),ROUND(K75,6)&gt;0),"Enter method",IF(AND(ISBLANK(J75),L75&lt;&gt;""),"Ensure method is fully explained",IF(AND(SUMPRODUCT(--(D75:E75&lt;&gt;""))&gt;0,D75&lt;&gt;H75,K75=0),"Please explain change in M/ment type",IF(AND(SUMPRODUCT(--(D75:E75&lt;&gt;""))&gt;0,D75&lt;&gt;H75),IF(LEN(J75)&lt;5,"Please explain change in M/ment type; Ensure method is fully explained.",IF(AND(SUMPRODUCT(--(D75:E75&lt;&gt;""))&gt;0,D75&lt;&gt;H75),"Please explain change in M/ment type",IF(LEN(J75)&lt;5,"Ensure method is fully explained.","OK"))),IF(AND(ROUND(K75,6)&gt;0,LEN(J75)&lt;5),"Ensure method is fully explained.","OK"))))))))))</f>
        <v/>
      </c>
      <c r="N75" s="185" t="str" cm="1">
        <f t="array" ref="N75">IF(AND(SUMPRODUCT(--(D75:F75&lt;&gt;""))=0,ISBLANK(K75)),"",
IF(S75=FALSE,"Incorrect ART, BRT or NE. Please select correct threshold code",
IF(ISBLANK(F75),"No value for previous year",
IF(AND(F75=0,ROUND(K75,6)&gt;0,G75="NE"),"Please explain change from NE",
IF(AND(K75=0,L75="NE", OR(G75="ART",G75="BRT")),"Please explain change to NE",
IF(AND(SUMPRODUCT(--(D75:E75&lt;&gt;""))=0,F75=0,ROUND(K75,6)=0),"Previously not reported, please enter a value or 0 to confirm",IF(AND(G75="BRT",L75="BRT"),"OK",IF(AND(F75=0,OR(ROUND(K75,6)=0,K75&lt;C75),OR(G75="NA",G75="NE")),"OK",
IF(AND(SUMPRODUCT(--(D75:E75&lt;&gt;""))&gt;0,F75=0,ISBLANK(K75)),"Previously reported as BRT, please enter a value or provide explanation",
IF(AND(ROUND(F75,6)=ROUND(K75,6),ROUND(K75,6)&gt;0,NOT(ISBLANK(F75))),"Current = previous. Please re-enter value or provide explanation",
IF(AND(F75=0,ROUND(K75,6)=0,G75="ART",L75="NE"),"ART to NE – please explain",IF(AND(ROUND(K75,6)=0,G75="BRT"),"BRT to NE - please explain",
IF(AND(L75="NE",F75&gt;0,ABS(((K75-F75)/F75*100))&gt;=P75),CONCATENATE(FIXED(((K75-F75)/F75)*100,2),"% - please explain"),IF(AND(L75="ART",G75="ART",F75&gt;0,ABS(((K75-F75)/F75*100))&gt;=P75),CONCATENATE(FIXED(((K75-F75)/F75)*100,2),"% - please explain"),
IF(AND(ROUND(K75,6)=0,G75="BRT",F75&lt;&gt;0),CONCATENATE(FIXED(((K75-F75)/F75)*100,2),"% - BRT to NE - please explain"),
IF(AND(F75=0,ROUND(K75,6)&gt;0,G75="BRT",L75="BRT"),"OK",
IF(AND(F75=0,ROUND(K75,6)&gt;0,G75="BRT",L75="ART"),"BRT to ART – please explain",
IF(AND(F75=0,ROUND(K75,6)&gt;0),"please explain increase",
IF(AND(L75="ART",F75&lt;C75,F75&lt;&gt;0),CONCATENATE(FIXED(((K75-F75)/F75)*100,2),"% - BRT to ART – please explain"),
IF(AND(L75="ART",F75&lt;C75,F75=0),"No value for previous year",
IF(AND(L75="BRT",F75&gt;=C75,F75&lt;&gt;0),CONCATENATE(FIXED(((K75-F75)/F75)*100,2),"% - ART to BRT – please explain"),
IF(AND(L75="BRT",F75&gt;=C75,F75=0),"No value for previous year",
IF(AND(L75="BRT",F75&gt;0,ABS(((K75-F75)/F75*100))&lt;50),CONCATENATE(FIXED(((K75-F75)/F75)*100,2),"% - OK"),
IF(AND(L75="BRT",F75&gt;0,ABS(((K75-F75)/F75*100))&gt;=P75),CONCATENATE(FIXED(((K75-F75)/F75)*100,2),"% - please explain"),
IF(F75&lt;&gt;0,CONCATENATE(FIXED(((K75-F75)/F75)*100,2),"% - OK"),"No value for previous year")))))))))))))))))))))))))</f>
        <v/>
      </c>
      <c r="O75" s="75"/>
      <c r="P75" s="43" t="str" cm="1">
        <f t="array" ref="P75">IF(SUMPRODUCT(--(D75:E75&lt;&gt;""))=0,"",IF(ISERROR(VLOOKUP(A52,Codes!D$2:D$8,1,FALSE)),25,10))</f>
        <v/>
      </c>
      <c r="Q75" s="43" t="b" cm="1">
        <f t="array" ref="Q75">IF(AND(ISBLANK(K75), L75="BRT", LEN(O75)&gt;10), TRUE,
IF(SUMPRODUCT(--(D75:K75&lt;&gt;""))=0, TRUE,
IF(ISBLANK(L75), TRUE,
IF(S75=FALSE, FALSE,
IF(L75="INVALID", FALSE,
IF(AND(ISNUMBER(FIND("M/ment", M75)), LEN(O75)&gt;10), TRUE,
IF(AND(M75&lt;&gt;"OK", LEN(J75)&lt;10), FALSE,
IF(ISERR(FIND("OK", N75)),
IF(AND(FIND("please", LOWER(N75))&gt;0, LEN(O75)&lt;10), FALSE, TRUE),
TRUE))))))))</f>
        <v>1</v>
      </c>
      <c r="R75" t="str">
        <f t="shared" si="2"/>
        <v>BRT</v>
      </c>
      <c r="S75" t="b">
        <f t="shared" si="3"/>
        <v>0</v>
      </c>
    </row>
    <row r="76" spans="1:19" ht="25" customHeight="1">
      <c r="A76" s="35"/>
      <c r="B76" s="169"/>
      <c r="C76" s="169"/>
      <c r="D76" s="170"/>
      <c r="E76" s="170"/>
      <c r="F76" s="170"/>
      <c r="G76" s="170"/>
      <c r="H76" s="79"/>
      <c r="I76" s="75"/>
      <c r="J76" s="75"/>
      <c r="K76" s="163"/>
      <c r="L76" s="224"/>
      <c r="M76" s="184" t="str" cm="1">
        <f t="array" ref="M76">IF(AND(SUMPRODUCT(--(D76:E76&lt;&gt;""))=0,ISBLANK(K76)),"",IF(AND(K76&lt;&gt;"",NOT(ISNUMBER(K76))),"Please enter a numeric value for Total Emission",IF(AND(ISBLANK(K76),L76="BRT"),"Please enter a numeric value for Total Emission or a qualification for not providing BRT Total Emission",IF(ISBLANK(K76),"Please enter a numeric value for Total Emission",IF(ISBLANK(L76),"Please select ART, BRT or NE",IF(AND(ISBLANK(I76),ROUND(K76,6)&gt;0),"Enter method",IF(AND(ISBLANK(J76),L76&lt;&gt;""),"Ensure method is fully explained",IF(AND(SUMPRODUCT(--(D76:E76&lt;&gt;""))&gt;0,D76&lt;&gt;H76,K76=0),"Please explain change in M/ment type",IF(AND(SUMPRODUCT(--(D76:E76&lt;&gt;""))&gt;0,D76&lt;&gt;H76),IF(LEN(J76)&lt;5,"Please explain change in M/ment type; Ensure method is fully explained.",IF(AND(SUMPRODUCT(--(D76:E76&lt;&gt;""))&gt;0,D76&lt;&gt;H76),"Please explain change in M/ment type",IF(LEN(J76)&lt;5,"Ensure method is fully explained.","OK"))),IF(AND(ROUND(K76,6)&gt;0,LEN(J76)&lt;5),"Ensure method is fully explained.","OK"))))))))))</f>
        <v/>
      </c>
      <c r="N76" s="185" t="str" cm="1">
        <f t="array" ref="N76">IF(AND(SUMPRODUCT(--(D76:F76&lt;&gt;""))=0,ISBLANK(K76)),"",
IF(S76=FALSE,"Incorrect ART, BRT or NE. Please select correct threshold code",
IF(ISBLANK(F76),"No value for previous year",
IF(AND(F76=0,ROUND(K76,6)&gt;0,G76="NE"),"Please explain change from NE",
IF(AND(K76=0,L76="NE", OR(G76="ART",G76="BRT")),"Please explain change to NE",
IF(AND(SUMPRODUCT(--(D76:E76&lt;&gt;""))=0,F76=0,ROUND(K76,6)=0),"Previously not reported, please enter a value or 0 to confirm",IF(AND(G76="BRT",L76="BRT"),"OK",IF(AND(F76=0,OR(ROUND(K76,6)=0,K76&lt;C76),OR(G76="NA",G76="NE")),"OK",
IF(AND(SUMPRODUCT(--(D76:E76&lt;&gt;""))&gt;0,F76=0,ISBLANK(K76)),"Previously reported as BRT, please enter a value or provide explanation",
IF(AND(ROUND(F76,6)=ROUND(K76,6),ROUND(K76,6)&gt;0,NOT(ISBLANK(F76))),"Current = previous. Please re-enter value or provide explanation",
IF(AND(F76=0,ROUND(K76,6)=0,G76="ART",L76="NE"),"ART to NE – please explain",IF(AND(ROUND(K76,6)=0,G76="BRT"),"BRT to NE - please explain",
IF(AND(L76="NE",F76&gt;0,ABS(((K76-F76)/F76*100))&gt;=P76),CONCATENATE(FIXED(((K76-F76)/F76)*100,2),"% - please explain"),IF(AND(L76="ART",G76="ART",F76&gt;0,ABS(((K76-F76)/F76*100))&gt;=P76),CONCATENATE(FIXED(((K76-F76)/F76)*100,2),"% - please explain"),
IF(AND(ROUND(K76,6)=0,G76="BRT",F76&lt;&gt;0),CONCATENATE(FIXED(((K76-F76)/F76)*100,2),"% - BRT to NE - please explain"),
IF(AND(F76=0,ROUND(K76,6)&gt;0,G76="BRT",L76="BRT"),"OK",
IF(AND(F76=0,ROUND(K76,6)&gt;0,G76="BRT",L76="ART"),"BRT to ART – please explain",
IF(AND(F76=0,ROUND(K76,6)&gt;0),"please explain increase",
IF(AND(L76="ART",F76&lt;C76,F76&lt;&gt;0),CONCATENATE(FIXED(((K76-F76)/F76)*100,2),"% - BRT to ART – please explain"),
IF(AND(L76="ART",F76&lt;C76,F76=0),"No value for previous year",
IF(AND(L76="BRT",F76&gt;=C76,F76&lt;&gt;0),CONCATENATE(FIXED(((K76-F76)/F76)*100,2),"% - ART to BRT – please explain"),
IF(AND(L76="BRT",F76&gt;=C76,F76=0),"No value for previous year",
IF(AND(L76="BRT",F76&gt;0,ABS(((K76-F76)/F76*100))&lt;50),CONCATENATE(FIXED(((K76-F76)/F76)*100,2),"% - OK"),
IF(AND(L76="BRT",F76&gt;0,ABS(((K76-F76)/F76*100))&gt;=P76),CONCATENATE(FIXED(((K76-F76)/F76)*100,2),"% - please explain"),
IF(F76&lt;&gt;0,CONCATENATE(FIXED(((K76-F76)/F76)*100,2),"% - OK"),"No value for previous year")))))))))))))))))))))))))</f>
        <v/>
      </c>
      <c r="O76" s="75"/>
      <c r="P76" s="43" t="str" cm="1">
        <f t="array" ref="P76">IF(SUMPRODUCT(--(D76:E76&lt;&gt;""))=0,"",IF(ISERROR(VLOOKUP(A53,Codes!D$2:D$8,1,FALSE)),25,10))</f>
        <v/>
      </c>
      <c r="Q76" s="43" t="b" cm="1">
        <f t="array" ref="Q76">IF(AND(ISBLANK(K76), L76="BRT", LEN(O76)&gt;10), TRUE,
IF(SUMPRODUCT(--(D76:K76&lt;&gt;""))=0, TRUE,
IF(ISBLANK(L76), TRUE,
IF(S76=FALSE, FALSE,
IF(L76="INVALID", FALSE,
IF(AND(ISNUMBER(FIND("M/ment", M76)), LEN(O76)&gt;10), TRUE,
IF(AND(M76&lt;&gt;"OK", LEN(J76)&lt;10), FALSE,
IF(ISERR(FIND("OK", N76)),
IF(AND(FIND("please", LOWER(N76))&gt;0, LEN(O76)&lt;10), FALSE, TRUE),
TRUE))))))))</f>
        <v>1</v>
      </c>
      <c r="R76" t="str">
        <f t="shared" si="2"/>
        <v>BRT</v>
      </c>
      <c r="S76" t="b">
        <f t="shared" si="3"/>
        <v>0</v>
      </c>
    </row>
    <row r="77" spans="1:19" ht="25" customHeight="1">
      <c r="A77" s="35"/>
      <c r="B77" s="169"/>
      <c r="C77" s="169"/>
      <c r="D77" s="170"/>
      <c r="E77" s="170"/>
      <c r="F77" s="170"/>
      <c r="G77" s="170"/>
      <c r="H77" s="79"/>
      <c r="I77" s="75"/>
      <c r="J77" s="75"/>
      <c r="K77" s="163"/>
      <c r="L77" s="224"/>
      <c r="M77" s="184" t="str" cm="1">
        <f t="array" ref="M77">IF(AND(SUMPRODUCT(--(D77:E77&lt;&gt;""))=0,ISBLANK(K77)),"",IF(AND(K77&lt;&gt;"",NOT(ISNUMBER(K77))),"Please enter a numeric value for Total Emission",IF(AND(ISBLANK(K77),L77="BRT"),"Please enter a numeric value for Total Emission or a qualification for not providing BRT Total Emission",IF(ISBLANK(K77),"Please enter a numeric value for Total Emission",IF(ISBLANK(L77),"Please select ART, BRT or NE",IF(AND(ISBLANK(I77),ROUND(K77,6)&gt;0),"Enter method",IF(AND(ISBLANK(J77),L77&lt;&gt;""),"Ensure method is fully explained",IF(AND(SUMPRODUCT(--(D77:E77&lt;&gt;""))&gt;0,D77&lt;&gt;H77,K77=0),"Please explain change in M/ment type",IF(AND(SUMPRODUCT(--(D77:E77&lt;&gt;""))&gt;0,D77&lt;&gt;H77),IF(LEN(J77)&lt;5,"Please explain change in M/ment type; Ensure method is fully explained.",IF(AND(SUMPRODUCT(--(D77:E77&lt;&gt;""))&gt;0,D77&lt;&gt;H77),"Please explain change in M/ment type",IF(LEN(J77)&lt;5,"Ensure method is fully explained.","OK"))),IF(AND(ROUND(K77,6)&gt;0,LEN(J77)&lt;5),"Ensure method is fully explained.","OK"))))))))))</f>
        <v/>
      </c>
      <c r="N77" s="185" t="str" cm="1">
        <f t="array" ref="N77">IF(AND(SUMPRODUCT(--(D77:F77&lt;&gt;""))=0,ISBLANK(K77)),"",
IF(S77=FALSE,"Incorrect ART, BRT or NE. Please select correct threshold code",
IF(ISBLANK(F77),"No value for previous year",
IF(AND(F77=0,ROUND(K77,6)&gt;0,G77="NE"),"Please explain change from NE",
IF(AND(K77=0,L77="NE", OR(G77="ART",G77="BRT")),"Please explain change to NE",
IF(AND(SUMPRODUCT(--(D77:E77&lt;&gt;""))=0,F77=0,ROUND(K77,6)=0),"Previously not reported, please enter a value or 0 to confirm",IF(AND(G77="BRT",L77="BRT"),"OK",IF(AND(F77=0,OR(ROUND(K77,6)=0,K77&lt;C77),OR(G77="NA",G77="NE")),"OK",
IF(AND(SUMPRODUCT(--(D77:E77&lt;&gt;""))&gt;0,F77=0,ISBLANK(K77)),"Previously reported as BRT, please enter a value or provide explanation",
IF(AND(ROUND(F77,6)=ROUND(K77,6),ROUND(K77,6)&gt;0,NOT(ISBLANK(F77))),"Current = previous. Please re-enter value or provide explanation",
IF(AND(F77=0,ROUND(K77,6)=0,G77="ART",L77="NE"),"ART to NE – please explain",IF(AND(ROUND(K77,6)=0,G77="BRT"),"BRT to NE - please explain",
IF(AND(L77="NE",F77&gt;0,ABS(((K77-F77)/F77*100))&gt;=P77),CONCATENATE(FIXED(((K77-F77)/F77)*100,2),"% - please explain"),IF(AND(L77="ART",G77="ART",F77&gt;0,ABS(((K77-F77)/F77*100))&gt;=P77),CONCATENATE(FIXED(((K77-F77)/F77)*100,2),"% - please explain"),
IF(AND(ROUND(K77,6)=0,G77="BRT",F77&lt;&gt;0),CONCATENATE(FIXED(((K77-F77)/F77)*100,2),"% - BRT to NE - please explain"),
IF(AND(F77=0,ROUND(K77,6)&gt;0,G77="BRT",L77="BRT"),"OK",
IF(AND(F77=0,ROUND(K77,6)&gt;0,G77="BRT",L77="ART"),"BRT to ART – please explain",
IF(AND(F77=0,ROUND(K77,6)&gt;0),"please explain increase",
IF(AND(L77="ART",F77&lt;C77,F77&lt;&gt;0),CONCATENATE(FIXED(((K77-F77)/F77)*100,2),"% - BRT to ART – please explain"),
IF(AND(L77="ART",F77&lt;C77,F77=0),"No value for previous year",
IF(AND(L77="BRT",F77&gt;=C77,F77&lt;&gt;0),CONCATENATE(FIXED(((K77-F77)/F77)*100,2),"% - ART to BRT – please explain"),
IF(AND(L77="BRT",F77&gt;=C77,F77=0),"No value for previous year",
IF(AND(L77="BRT",F77&gt;0,ABS(((K77-F77)/F77*100))&lt;50),CONCATENATE(FIXED(((K77-F77)/F77)*100,2),"% - OK"),
IF(AND(L77="BRT",F77&gt;0,ABS(((K77-F77)/F77*100))&gt;=P77),CONCATENATE(FIXED(((K77-F77)/F77)*100,2),"% - please explain"),
IF(F77&lt;&gt;0,CONCATENATE(FIXED(((K77-F77)/F77)*100,2),"% - OK"),"No value for previous year")))))))))))))))))))))))))</f>
        <v/>
      </c>
      <c r="O77" s="75"/>
      <c r="P77" s="43" t="str" cm="1">
        <f t="array" ref="P77">IF(SUMPRODUCT(--(D77:E77&lt;&gt;""))=0,"",IF(ISERROR(VLOOKUP(A54,Codes!D$2:D$8,1,FALSE)),25,10))</f>
        <v/>
      </c>
      <c r="Q77" s="43" t="b" cm="1">
        <f t="array" ref="Q77">IF(AND(ISBLANK(K77), L77="BRT", LEN(O77)&gt;10), TRUE,
IF(SUMPRODUCT(--(D77:K77&lt;&gt;""))=0, TRUE,
IF(ISBLANK(L77), TRUE,
IF(S77=FALSE, FALSE,
IF(L77="INVALID", FALSE,
IF(AND(ISNUMBER(FIND("M/ment", M77)), LEN(O77)&gt;10), TRUE,
IF(AND(M77&lt;&gt;"OK", LEN(J77)&lt;10), FALSE,
IF(ISERR(FIND("OK", N77)),
IF(AND(FIND("please", LOWER(N77))&gt;0, LEN(O77)&lt;10), FALSE, TRUE),
TRUE))))))))</f>
        <v>1</v>
      </c>
      <c r="R77" t="str">
        <f t="shared" si="2"/>
        <v>BRT</v>
      </c>
      <c r="S77" t="b">
        <f t="shared" si="3"/>
        <v>0</v>
      </c>
    </row>
    <row r="78" spans="1:19" ht="25" customHeight="1">
      <c r="A78" s="35"/>
      <c r="B78" s="169"/>
      <c r="C78" s="169"/>
      <c r="D78" s="170"/>
      <c r="E78" s="170"/>
      <c r="F78" s="170"/>
      <c r="G78" s="170"/>
      <c r="H78" s="79"/>
      <c r="I78" s="75"/>
      <c r="J78" s="75"/>
      <c r="K78" s="163"/>
      <c r="L78" s="224"/>
      <c r="M78" s="184" t="str" cm="1">
        <f t="array" ref="M78">IF(AND(SUMPRODUCT(--(D78:E78&lt;&gt;""))=0,ISBLANK(K78)),"",IF(AND(K78&lt;&gt;"",NOT(ISNUMBER(K78))),"Please enter a numeric value for Total Emission",IF(AND(ISBLANK(K78),L78="BRT"),"Please enter a numeric value for Total Emission or a qualification for not providing BRT Total Emission",IF(ISBLANK(K78),"Please enter a numeric value for Total Emission",IF(ISBLANK(L78),"Please select ART, BRT or NE",IF(AND(ISBLANK(I78),ROUND(K78,6)&gt;0),"Enter method",IF(AND(ISBLANK(J78),L78&lt;&gt;""),"Ensure method is fully explained",IF(AND(SUMPRODUCT(--(D78:E78&lt;&gt;""))&gt;0,D78&lt;&gt;H78,K78=0),"Please explain change in M/ment type",IF(AND(SUMPRODUCT(--(D78:E78&lt;&gt;""))&gt;0,D78&lt;&gt;H78),IF(LEN(J78)&lt;5,"Please explain change in M/ment type; Ensure method is fully explained.",IF(AND(SUMPRODUCT(--(D78:E78&lt;&gt;""))&gt;0,D78&lt;&gt;H78),"Please explain change in M/ment type",IF(LEN(J78)&lt;5,"Ensure method is fully explained.","OK"))),IF(AND(ROUND(K78,6)&gt;0,LEN(J78)&lt;5),"Ensure method is fully explained.","OK"))))))))))</f>
        <v/>
      </c>
      <c r="N78" s="185" t="str" cm="1">
        <f t="array" ref="N78">IF(AND(SUMPRODUCT(--(D78:F78&lt;&gt;""))=0,ISBLANK(K78)),"",
IF(S78=FALSE,"Incorrect ART, BRT or NE. Please select correct threshold code",
IF(ISBLANK(F78),"No value for previous year",
IF(AND(F78=0,ROUND(K78,6)&gt;0,G78="NE"),"Please explain change from NE",
IF(AND(K78=0,L78="NE", OR(G78="ART",G78="BRT")),"Please explain change to NE",
IF(AND(SUMPRODUCT(--(D78:E78&lt;&gt;""))=0,F78=0,ROUND(K78,6)=0),"Previously not reported, please enter a value or 0 to confirm",IF(AND(G78="BRT",L78="BRT"),"OK",IF(AND(F78=0,OR(ROUND(K78,6)=0,K78&lt;C78),OR(G78="NA",G78="NE")),"OK",
IF(AND(SUMPRODUCT(--(D78:E78&lt;&gt;""))&gt;0,F78=0,ISBLANK(K78)),"Previously reported as BRT, please enter a value or provide explanation",
IF(AND(ROUND(F78,6)=ROUND(K78,6),ROUND(K78,6)&gt;0,NOT(ISBLANK(F78))),"Current = previous. Please re-enter value or provide explanation",
IF(AND(F78=0,ROUND(K78,6)=0,G78="ART",L78="NE"),"ART to NE – please explain",IF(AND(ROUND(K78,6)=0,G78="BRT"),"BRT to NE - please explain",
IF(AND(L78="NE",F78&gt;0,ABS(((K78-F78)/F78*100))&gt;=P78),CONCATENATE(FIXED(((K78-F78)/F78)*100,2),"% - please explain"),IF(AND(L78="ART",G78="ART",F78&gt;0,ABS(((K78-F78)/F78*100))&gt;=P78),CONCATENATE(FIXED(((K78-F78)/F78)*100,2),"% - please explain"),
IF(AND(ROUND(K78,6)=0,G78="BRT",F78&lt;&gt;0),CONCATENATE(FIXED(((K78-F78)/F78)*100,2),"% - BRT to NE - please explain"),
IF(AND(F78=0,ROUND(K78,6)&gt;0,G78="BRT",L78="BRT"),"OK",
IF(AND(F78=0,ROUND(K78,6)&gt;0,G78="BRT",L78="ART"),"BRT to ART – please explain",
IF(AND(F78=0,ROUND(K78,6)&gt;0),"please explain increase",
IF(AND(L78="ART",F78&lt;C78,F78&lt;&gt;0),CONCATENATE(FIXED(((K78-F78)/F78)*100,2),"% - BRT to ART – please explain"),
IF(AND(L78="ART",F78&lt;C78,F78=0),"No value for previous year",
IF(AND(L78="BRT",F78&gt;=C78,F78&lt;&gt;0),CONCATENATE(FIXED(((K78-F78)/F78)*100,2),"% - ART to BRT – please explain"),
IF(AND(L78="BRT",F78&gt;=C78,F78=0),"No value for previous year",
IF(AND(L78="BRT",F78&gt;0,ABS(((K78-F78)/F78*100))&lt;50),CONCATENATE(FIXED(((K78-F78)/F78)*100,2),"% - OK"),
IF(AND(L78="BRT",F78&gt;0,ABS(((K78-F78)/F78*100))&gt;=P78),CONCATENATE(FIXED(((K78-F78)/F78)*100,2),"% - please explain"),
IF(F78&lt;&gt;0,CONCATENATE(FIXED(((K78-F78)/F78)*100,2),"% - OK"),"No value for previous year")))))))))))))))))))))))))</f>
        <v/>
      </c>
      <c r="O78" s="75"/>
      <c r="P78" s="43" t="str" cm="1">
        <f t="array" ref="P78">IF(SUMPRODUCT(--(D78:E78&lt;&gt;""))=0,"",IF(ISERROR(VLOOKUP(A55,Codes!D$2:D$8,1,FALSE)),25,10))</f>
        <v/>
      </c>
      <c r="Q78" s="43" t="b" cm="1">
        <f t="array" ref="Q78">IF(AND(ISBLANK(K78), L78="BRT", LEN(O78)&gt;10), TRUE,
IF(SUMPRODUCT(--(D78:K78&lt;&gt;""))=0, TRUE,
IF(ISBLANK(L78), TRUE,
IF(S78=FALSE, FALSE,
IF(L78="INVALID", FALSE,
IF(AND(ISNUMBER(FIND("M/ment", M78)), LEN(O78)&gt;10), TRUE,
IF(AND(M78&lt;&gt;"OK", LEN(J78)&lt;10), FALSE,
IF(ISERR(FIND("OK", N78)),
IF(AND(FIND("please", LOWER(N78))&gt;0, LEN(O78)&lt;10), FALSE, TRUE),
TRUE))))))))</f>
        <v>1</v>
      </c>
      <c r="R78" t="str">
        <f t="shared" si="2"/>
        <v>BRT</v>
      </c>
      <c r="S78" t="b">
        <f t="shared" si="3"/>
        <v>0</v>
      </c>
    </row>
    <row r="79" spans="1:19" ht="25" customHeight="1">
      <c r="A79" s="35"/>
      <c r="B79" s="169"/>
      <c r="C79" s="169"/>
      <c r="D79" s="170"/>
      <c r="E79" s="170"/>
      <c r="F79" s="170"/>
      <c r="G79" s="170"/>
      <c r="H79" s="79"/>
      <c r="I79" s="75"/>
      <c r="J79" s="75"/>
      <c r="K79" s="163"/>
      <c r="L79" s="224"/>
      <c r="M79" s="184" t="str" cm="1">
        <f t="array" ref="M79">IF(AND(SUMPRODUCT(--(D79:E79&lt;&gt;""))=0,ISBLANK(K79)),"",IF(AND(K79&lt;&gt;"",NOT(ISNUMBER(K79))),"Please enter a numeric value for Total Emission",IF(AND(ISBLANK(K79),L79="BRT"),"Please enter a numeric value for Total Emission or a qualification for not providing BRT Total Emission",IF(ISBLANK(K79),"Please enter a numeric value for Total Emission",IF(ISBLANK(L79),"Please select ART, BRT or NE",IF(AND(ISBLANK(I79),ROUND(K79,6)&gt;0),"Enter method",IF(AND(ISBLANK(J79),L79&lt;&gt;""),"Ensure method is fully explained",IF(AND(SUMPRODUCT(--(D79:E79&lt;&gt;""))&gt;0,D79&lt;&gt;H79,K79=0),"Please explain change in M/ment type",IF(AND(SUMPRODUCT(--(D79:E79&lt;&gt;""))&gt;0,D79&lt;&gt;H79),IF(LEN(J79)&lt;5,"Please explain change in M/ment type; Ensure method is fully explained.",IF(AND(SUMPRODUCT(--(D79:E79&lt;&gt;""))&gt;0,D79&lt;&gt;H79),"Please explain change in M/ment type",IF(LEN(J79)&lt;5,"Ensure method is fully explained.","OK"))),IF(AND(ROUND(K79,6)&gt;0,LEN(J79)&lt;5),"Ensure method is fully explained.","OK"))))))))))</f>
        <v/>
      </c>
      <c r="N79" s="185" t="str" cm="1">
        <f t="array" ref="N79">IF(AND(SUMPRODUCT(--(D79:F79&lt;&gt;""))=0,ISBLANK(K79)),"",
IF(S79=FALSE,"Incorrect ART, BRT or NE. Please select correct threshold code",
IF(ISBLANK(F79),"No value for previous year",
IF(AND(F79=0,ROUND(K79,6)&gt;0,G79="NE"),"Please explain change from NE",
IF(AND(K79=0,L79="NE", OR(G79="ART",G79="BRT")),"Please explain change to NE",
IF(AND(SUMPRODUCT(--(D79:E79&lt;&gt;""))=0,F79=0,ROUND(K79,6)=0),"Previously not reported, please enter a value or 0 to confirm",IF(AND(G79="BRT",L79="BRT"),"OK",IF(AND(F79=0,OR(ROUND(K79,6)=0,K79&lt;C79),OR(G79="NA",G79="NE")),"OK",
IF(AND(SUMPRODUCT(--(D79:E79&lt;&gt;""))&gt;0,F79=0,ISBLANK(K79)),"Previously reported as BRT, please enter a value or provide explanation",
IF(AND(ROUND(F79,6)=ROUND(K79,6),ROUND(K79,6)&gt;0,NOT(ISBLANK(F79))),"Current = previous. Please re-enter value or provide explanation",
IF(AND(F79=0,ROUND(K79,6)=0,G79="ART",L79="NE"),"ART to NE – please explain",IF(AND(ROUND(K79,6)=0,G79="BRT"),"BRT to NE - please explain",
IF(AND(L79="NE",F79&gt;0,ABS(((K79-F79)/F79*100))&gt;=P79),CONCATENATE(FIXED(((K79-F79)/F79)*100,2),"% - please explain"),IF(AND(L79="ART",G79="ART",F79&gt;0,ABS(((K79-F79)/F79*100))&gt;=P79),CONCATENATE(FIXED(((K79-F79)/F79)*100,2),"% - please explain"),
IF(AND(ROUND(K79,6)=0,G79="BRT",F79&lt;&gt;0),CONCATENATE(FIXED(((K79-F79)/F79)*100,2),"% - BRT to NE - please explain"),
IF(AND(F79=0,ROUND(K79,6)&gt;0,G79="BRT",L79="BRT"),"OK",
IF(AND(F79=0,ROUND(K79,6)&gt;0,G79="BRT",L79="ART"),"BRT to ART – please explain",
IF(AND(F79=0,ROUND(K79,6)&gt;0),"please explain increase",
IF(AND(L79="ART",F79&lt;C79,F79&lt;&gt;0),CONCATENATE(FIXED(((K79-F79)/F79)*100,2),"% - BRT to ART – please explain"),
IF(AND(L79="ART",F79&lt;C79,F79=0),"No value for previous year",
IF(AND(L79="BRT",F79&gt;=C79,F79&lt;&gt;0),CONCATENATE(FIXED(((K79-F79)/F79)*100,2),"% - ART to BRT – please explain"),
IF(AND(L79="BRT",F79&gt;=C79,F79=0),"No value for previous year",
IF(AND(L79="BRT",F79&gt;0,ABS(((K79-F79)/F79*100))&lt;50),CONCATENATE(FIXED(((K79-F79)/F79)*100,2),"% - OK"),
IF(AND(L79="BRT",F79&gt;0,ABS(((K79-F79)/F79*100))&gt;=P79),CONCATENATE(FIXED(((K79-F79)/F79)*100,2),"% - please explain"),
IF(F79&lt;&gt;0,CONCATENATE(FIXED(((K79-F79)/F79)*100,2),"% - OK"),"No value for previous year")))))))))))))))))))))))))</f>
        <v/>
      </c>
      <c r="O79" s="75"/>
      <c r="P79" s="43" t="str" cm="1">
        <f t="array" ref="P79">IF(SUMPRODUCT(--(D79:E79&lt;&gt;""))=0,"",IF(ISERROR(VLOOKUP(A56,Codes!D$2:D$8,1,FALSE)),25,10))</f>
        <v/>
      </c>
      <c r="Q79" s="43" t="b" cm="1">
        <f t="array" ref="Q79">IF(AND(ISBLANK(K79), L79="BRT", LEN(O79)&gt;10), TRUE,
IF(SUMPRODUCT(--(D79:K79&lt;&gt;""))=0, TRUE,
IF(ISBLANK(L79), TRUE,
IF(S79=FALSE, FALSE,
IF(L79="INVALID", FALSE,
IF(AND(ISNUMBER(FIND("M/ment", M79)), LEN(O79)&gt;10), TRUE,
IF(AND(M79&lt;&gt;"OK", LEN(J79)&lt;10), FALSE,
IF(ISERR(FIND("OK", N79)),
IF(AND(FIND("please", LOWER(N79))&gt;0, LEN(O79)&lt;10), FALSE, TRUE),
TRUE))))))))</f>
        <v>1</v>
      </c>
      <c r="R79" t="str">
        <f t="shared" si="2"/>
        <v>BRT</v>
      </c>
      <c r="S79" t="b">
        <f t="shared" si="3"/>
        <v>0</v>
      </c>
    </row>
    <row r="80" spans="1:19" ht="25" customHeight="1">
      <c r="A80" s="35"/>
      <c r="B80" s="169"/>
      <c r="C80" s="169"/>
      <c r="D80" s="170"/>
      <c r="E80" s="170"/>
      <c r="F80" s="170"/>
      <c r="G80" s="170"/>
      <c r="H80" s="79"/>
      <c r="I80" s="75"/>
      <c r="J80" s="75"/>
      <c r="K80" s="163"/>
      <c r="L80" s="224"/>
      <c r="M80" s="184" t="str" cm="1">
        <f t="array" ref="M80">IF(AND(SUMPRODUCT(--(D80:E80&lt;&gt;""))=0,ISBLANK(K80)),"",IF(AND(K80&lt;&gt;"",NOT(ISNUMBER(K80))),"Please enter a numeric value for Total Emission",IF(AND(ISBLANK(K80),L80="BRT"),"Please enter a numeric value for Total Emission or a qualification for not providing BRT Total Emission",IF(ISBLANK(K80),"Please enter a numeric value for Total Emission",IF(ISBLANK(L80),"Please select ART, BRT or NE",IF(AND(ISBLANK(I80),ROUND(K80,6)&gt;0),"Enter method",IF(AND(ISBLANK(J80),L80&lt;&gt;""),"Ensure method is fully explained",IF(AND(SUMPRODUCT(--(D80:E80&lt;&gt;""))&gt;0,D80&lt;&gt;H80,K80=0),"Please explain change in M/ment type",IF(AND(SUMPRODUCT(--(D80:E80&lt;&gt;""))&gt;0,D80&lt;&gt;H80),IF(LEN(J80)&lt;5,"Please explain change in M/ment type; Ensure method is fully explained.",IF(AND(SUMPRODUCT(--(D80:E80&lt;&gt;""))&gt;0,D80&lt;&gt;H80),"Please explain change in M/ment type",IF(LEN(J80)&lt;5,"Ensure method is fully explained.","OK"))),IF(AND(ROUND(K80,6)&gt;0,LEN(J80)&lt;5),"Ensure method is fully explained.","OK"))))))))))</f>
        <v/>
      </c>
      <c r="N80" s="185" t="str" cm="1">
        <f t="array" ref="N80">IF(AND(SUMPRODUCT(--(D80:F80&lt;&gt;""))=0,ISBLANK(K80)),"",
IF(S80=FALSE,"Incorrect ART, BRT or NE. Please select correct threshold code",
IF(ISBLANK(F80),"No value for previous year",
IF(AND(F80=0,ROUND(K80,6)&gt;0,G80="NE"),"Please explain change from NE",
IF(AND(K80=0,L80="NE", OR(G80="ART",G80="BRT")),"Please explain change to NE",
IF(AND(SUMPRODUCT(--(D80:E80&lt;&gt;""))=0,F80=0,ROUND(K80,6)=0),"Previously not reported, please enter a value or 0 to confirm",IF(AND(G80="BRT",L80="BRT"),"OK",IF(AND(F80=0,OR(ROUND(K80,6)=0,K80&lt;C80),OR(G80="NA",G80="NE")),"OK",
IF(AND(SUMPRODUCT(--(D80:E80&lt;&gt;""))&gt;0,F80=0,ISBLANK(K80)),"Previously reported as BRT, please enter a value or provide explanation",
IF(AND(ROUND(F80,6)=ROUND(K80,6),ROUND(K80,6)&gt;0,NOT(ISBLANK(F80))),"Current = previous. Please re-enter value or provide explanation",
IF(AND(F80=0,ROUND(K80,6)=0,G80="ART",L80="NE"),"ART to NE – please explain",IF(AND(ROUND(K80,6)=0,G80="BRT"),"BRT to NE - please explain",
IF(AND(L80="NE",F80&gt;0,ABS(((K80-F80)/F80*100))&gt;=P80),CONCATENATE(FIXED(((K80-F80)/F80)*100,2),"% - please explain"),IF(AND(L80="ART",G80="ART",F80&gt;0,ABS(((K80-F80)/F80*100))&gt;=P80),CONCATENATE(FIXED(((K80-F80)/F80)*100,2),"% - please explain"),
IF(AND(ROUND(K80,6)=0,G80="BRT",F80&lt;&gt;0),CONCATENATE(FIXED(((K80-F80)/F80)*100,2),"% - BRT to NE - please explain"),
IF(AND(F80=0,ROUND(K80,6)&gt;0,G80="BRT",L80="BRT"),"OK",
IF(AND(F80=0,ROUND(K80,6)&gt;0,G80="BRT",L80="ART"),"BRT to ART – please explain",
IF(AND(F80=0,ROUND(K80,6)&gt;0),"please explain increase",
IF(AND(L80="ART",F80&lt;C80,F80&lt;&gt;0),CONCATENATE(FIXED(((K80-F80)/F80)*100,2),"% - BRT to ART – please explain"),
IF(AND(L80="ART",F80&lt;C80,F80=0),"No value for previous year",
IF(AND(L80="BRT",F80&gt;=C80,F80&lt;&gt;0),CONCATENATE(FIXED(((K80-F80)/F80)*100,2),"% - ART to BRT – please explain"),
IF(AND(L80="BRT",F80&gt;=C80,F80=0),"No value for previous year",
IF(AND(L80="BRT",F80&gt;0,ABS(((K80-F80)/F80*100))&lt;50),CONCATENATE(FIXED(((K80-F80)/F80)*100,2),"% - OK"),
IF(AND(L80="BRT",F80&gt;0,ABS(((K80-F80)/F80*100))&gt;=P80),CONCATENATE(FIXED(((K80-F80)/F80)*100,2),"% - please explain"),
IF(F80&lt;&gt;0,CONCATENATE(FIXED(((K80-F80)/F80)*100,2),"% - OK"),"No value for previous year")))))))))))))))))))))))))</f>
        <v/>
      </c>
      <c r="O80" s="75"/>
      <c r="P80" s="43" t="str" cm="1">
        <f t="array" ref="P80">IF(SUMPRODUCT(--(D80:E80&lt;&gt;""))=0,"",IF(ISERROR(VLOOKUP(A57,Codes!D$2:D$8,1,FALSE)),25,10))</f>
        <v/>
      </c>
      <c r="Q80" s="43" t="b" cm="1">
        <f t="array" ref="Q80">IF(AND(ISBLANK(K80), L80="BRT", LEN(O80)&gt;10), TRUE,
IF(SUMPRODUCT(--(D80:K80&lt;&gt;""))=0, TRUE,
IF(ISBLANK(L80), TRUE,
IF(S80=FALSE, FALSE,
IF(L80="INVALID", FALSE,
IF(AND(ISNUMBER(FIND("M/ment", M80)), LEN(O80)&gt;10), TRUE,
IF(AND(M80&lt;&gt;"OK", LEN(J80)&lt;10), FALSE,
IF(ISERR(FIND("OK", N80)),
IF(AND(FIND("please", LOWER(N80))&gt;0, LEN(O80)&lt;10), FALSE, TRUE),
TRUE))))))))</f>
        <v>1</v>
      </c>
      <c r="R80" t="str">
        <f t="shared" si="2"/>
        <v>BRT</v>
      </c>
      <c r="S80" t="b">
        <f t="shared" si="3"/>
        <v>0</v>
      </c>
    </row>
    <row r="81" spans="1:19" ht="25" customHeight="1">
      <c r="A81" s="35"/>
      <c r="B81" s="169"/>
      <c r="C81" s="169"/>
      <c r="D81" s="170"/>
      <c r="E81" s="170"/>
      <c r="F81" s="170"/>
      <c r="G81" s="170"/>
      <c r="H81" s="79"/>
      <c r="I81" s="75"/>
      <c r="J81" s="75"/>
      <c r="K81" s="163"/>
      <c r="L81" s="224"/>
      <c r="M81" s="184" t="str" cm="1">
        <f t="array" ref="M81">IF(AND(SUMPRODUCT(--(D81:E81&lt;&gt;""))=0,ISBLANK(K81)),"",IF(AND(K81&lt;&gt;"",NOT(ISNUMBER(K81))),"Please enter a numeric value for Total Emission",IF(AND(ISBLANK(K81),L81="BRT"),"Please enter a numeric value for Total Emission or a qualification for not providing BRT Total Emission",IF(ISBLANK(K81),"Please enter a numeric value for Total Emission",IF(ISBLANK(L81),"Please select ART, BRT or NE",IF(AND(ISBLANK(I81),ROUND(K81,6)&gt;0),"Enter method",IF(AND(ISBLANK(J81),L81&lt;&gt;""),"Ensure method is fully explained",IF(AND(SUMPRODUCT(--(D81:E81&lt;&gt;""))&gt;0,D81&lt;&gt;H81,K81=0),"Please explain change in M/ment type",IF(AND(SUMPRODUCT(--(D81:E81&lt;&gt;""))&gt;0,D81&lt;&gt;H81),IF(LEN(J81)&lt;5,"Please explain change in M/ment type; Ensure method is fully explained.",IF(AND(SUMPRODUCT(--(D81:E81&lt;&gt;""))&gt;0,D81&lt;&gt;H81),"Please explain change in M/ment type",IF(LEN(J81)&lt;5,"Ensure method is fully explained.","OK"))),IF(AND(ROUND(K81,6)&gt;0,LEN(J81)&lt;5),"Ensure method is fully explained.","OK"))))))))))</f>
        <v/>
      </c>
      <c r="N81" s="185" t="str" cm="1">
        <f t="array" ref="N81">IF(AND(SUMPRODUCT(--(D81:F81&lt;&gt;""))=0,ISBLANK(K81)),"",
IF(S81=FALSE,"Incorrect ART, BRT or NE. Please select correct threshold code",
IF(ISBLANK(F81),"No value for previous year",
IF(AND(F81=0,ROUND(K81,6)&gt;0,G81="NE"),"Please explain change from NE",
IF(AND(K81=0,L81="NE", OR(G81="ART",G81="BRT")),"Please explain change to NE",
IF(AND(SUMPRODUCT(--(D81:E81&lt;&gt;""))=0,F81=0,ROUND(K81,6)=0),"Previously not reported, please enter a value or 0 to confirm",IF(AND(G81="BRT",L81="BRT"),"OK",IF(AND(F81=0,OR(ROUND(K81,6)=0,K81&lt;C81),OR(G81="NA",G81="NE")),"OK",
IF(AND(SUMPRODUCT(--(D81:E81&lt;&gt;""))&gt;0,F81=0,ISBLANK(K81)),"Previously reported as BRT, please enter a value or provide explanation",
IF(AND(ROUND(F81,6)=ROUND(K81,6),ROUND(K81,6)&gt;0,NOT(ISBLANK(F81))),"Current = previous. Please re-enter value or provide explanation",
IF(AND(F81=0,ROUND(K81,6)=0,G81="ART",L81="NE"),"ART to NE – please explain",IF(AND(ROUND(K81,6)=0,G81="BRT"),"BRT to NE - please explain",
IF(AND(L81="NE",F81&gt;0,ABS(((K81-F81)/F81*100))&gt;=P81),CONCATENATE(FIXED(((K81-F81)/F81)*100,2),"% - please explain"),IF(AND(L81="ART",G81="ART",F81&gt;0,ABS(((K81-F81)/F81*100))&gt;=P81),CONCATENATE(FIXED(((K81-F81)/F81)*100,2),"% - please explain"),
IF(AND(ROUND(K81,6)=0,G81="BRT",F81&lt;&gt;0),CONCATENATE(FIXED(((K81-F81)/F81)*100,2),"% - BRT to NE - please explain"),
IF(AND(F81=0,ROUND(K81,6)&gt;0,G81="BRT",L81="BRT"),"OK",
IF(AND(F81=0,ROUND(K81,6)&gt;0,G81="BRT",L81="ART"),"BRT to ART – please explain",
IF(AND(F81=0,ROUND(K81,6)&gt;0),"please explain increase",
IF(AND(L81="ART",F81&lt;C81,F81&lt;&gt;0),CONCATENATE(FIXED(((K81-F81)/F81)*100,2),"% - BRT to ART – please explain"),
IF(AND(L81="ART",F81&lt;C81,F81=0),"No value for previous year",
IF(AND(L81="BRT",F81&gt;=C81,F81&lt;&gt;0),CONCATENATE(FIXED(((K81-F81)/F81)*100,2),"% - ART to BRT – please explain"),
IF(AND(L81="BRT",F81&gt;=C81,F81=0),"No value for previous year",
IF(AND(L81="BRT",F81&gt;0,ABS(((K81-F81)/F81*100))&lt;50),CONCATENATE(FIXED(((K81-F81)/F81)*100,2),"% - OK"),
IF(AND(L81="BRT",F81&gt;0,ABS(((K81-F81)/F81*100))&gt;=P81),CONCATENATE(FIXED(((K81-F81)/F81)*100,2),"% - please explain"),
IF(F81&lt;&gt;0,CONCATENATE(FIXED(((K81-F81)/F81)*100,2),"% - OK"),"No value for previous year")))))))))))))))))))))))))</f>
        <v/>
      </c>
      <c r="O81" s="75"/>
      <c r="P81" s="43" t="str" cm="1">
        <f t="array" ref="P81">IF(SUMPRODUCT(--(D81:E81&lt;&gt;""))=0,"",IF(ISERROR(VLOOKUP(A58,Codes!D$2:D$8,1,FALSE)),25,10))</f>
        <v/>
      </c>
      <c r="Q81" s="43" t="b" cm="1">
        <f t="array" ref="Q81">IF(AND(ISBLANK(K81), L81="BRT", LEN(O81)&gt;10), TRUE,
IF(SUMPRODUCT(--(D81:K81&lt;&gt;""))=0, TRUE,
IF(ISBLANK(L81), TRUE,
IF(S81=FALSE, FALSE,
IF(L81="INVALID", FALSE,
IF(AND(ISNUMBER(FIND("M/ment", M81)), LEN(O81)&gt;10), TRUE,
IF(AND(M81&lt;&gt;"OK", LEN(J81)&lt;10), FALSE,
IF(ISERR(FIND("OK", N81)),
IF(AND(FIND("please", LOWER(N81))&gt;0, LEN(O81)&lt;10), FALSE, TRUE),
TRUE))))))))</f>
        <v>1</v>
      </c>
      <c r="R81" t="str">
        <f t="shared" si="2"/>
        <v>BRT</v>
      </c>
      <c r="S81" t="b">
        <f t="shared" si="3"/>
        <v>0</v>
      </c>
    </row>
    <row r="82" spans="1:19" ht="25" customHeight="1">
      <c r="A82" s="35"/>
      <c r="B82" s="169"/>
      <c r="C82" s="169"/>
      <c r="D82" s="170"/>
      <c r="E82" s="170"/>
      <c r="F82" s="170"/>
      <c r="G82" s="170"/>
      <c r="H82" s="79"/>
      <c r="I82" s="75"/>
      <c r="J82" s="75"/>
      <c r="K82" s="163"/>
      <c r="L82" s="224"/>
      <c r="M82" s="184" t="str" cm="1">
        <f t="array" ref="M82">IF(AND(SUMPRODUCT(--(D82:E82&lt;&gt;""))=0,ISBLANK(K82)),"",IF(AND(K82&lt;&gt;"",NOT(ISNUMBER(K82))),"Please enter a numeric value for Total Emission",IF(AND(ISBLANK(K82),L82="BRT"),"Please enter a numeric value for Total Emission or a qualification for not providing BRT Total Emission",IF(ISBLANK(K82),"Please enter a numeric value for Total Emission",IF(ISBLANK(L82),"Please select ART, BRT or NE",IF(AND(ISBLANK(I82),ROUND(K82,6)&gt;0),"Enter method",IF(AND(ISBLANK(J82),L82&lt;&gt;""),"Ensure method is fully explained",IF(AND(SUMPRODUCT(--(D82:E82&lt;&gt;""))&gt;0,D82&lt;&gt;H82,K82=0),"Please explain change in M/ment type",IF(AND(SUMPRODUCT(--(D82:E82&lt;&gt;""))&gt;0,D82&lt;&gt;H82),IF(LEN(J82)&lt;5,"Please explain change in M/ment type; Ensure method is fully explained.",IF(AND(SUMPRODUCT(--(D82:E82&lt;&gt;""))&gt;0,D82&lt;&gt;H82),"Please explain change in M/ment type",IF(LEN(J82)&lt;5,"Ensure method is fully explained.","OK"))),IF(AND(ROUND(K82,6)&gt;0,LEN(J82)&lt;5),"Ensure method is fully explained.","OK"))))))))))</f>
        <v/>
      </c>
      <c r="N82" s="185" t="str" cm="1">
        <f t="array" ref="N82">IF(AND(SUMPRODUCT(--(D82:F82&lt;&gt;""))=0,ISBLANK(K82)),"",
IF(S82=FALSE,"Incorrect ART, BRT or NE. Please select correct threshold code",
IF(ISBLANK(F82),"No value for previous year",
IF(AND(F82=0,ROUND(K82,6)&gt;0,G82="NE"),"Please explain change from NE",
IF(AND(K82=0,L82="NE", OR(G82="ART",G82="BRT")),"Please explain change to NE",
IF(AND(SUMPRODUCT(--(D82:E82&lt;&gt;""))=0,F82=0,ROUND(K82,6)=0),"Previously not reported, please enter a value or 0 to confirm",IF(AND(G82="BRT",L82="BRT"),"OK",IF(AND(F82=0,OR(ROUND(K82,6)=0,K82&lt;C82),OR(G82="NA",G82="NE")),"OK",
IF(AND(SUMPRODUCT(--(D82:E82&lt;&gt;""))&gt;0,F82=0,ISBLANK(K82)),"Previously reported as BRT, please enter a value or provide explanation",
IF(AND(ROUND(F82,6)=ROUND(K82,6),ROUND(K82,6)&gt;0,NOT(ISBLANK(F82))),"Current = previous. Please re-enter value or provide explanation",
IF(AND(F82=0,ROUND(K82,6)=0,G82="ART",L82="NE"),"ART to NE – please explain",IF(AND(ROUND(K82,6)=0,G82="BRT"),"BRT to NE - please explain",
IF(AND(L82="NE",F82&gt;0,ABS(((K82-F82)/F82*100))&gt;=P82),CONCATENATE(FIXED(((K82-F82)/F82)*100,2),"% - please explain"),IF(AND(L82="ART",G82="ART",F82&gt;0,ABS(((K82-F82)/F82*100))&gt;=P82),CONCATENATE(FIXED(((K82-F82)/F82)*100,2),"% - please explain"),
IF(AND(ROUND(K82,6)=0,G82="BRT",F82&lt;&gt;0),CONCATENATE(FIXED(((K82-F82)/F82)*100,2),"% - BRT to NE - please explain"),
IF(AND(F82=0,ROUND(K82,6)&gt;0,G82="BRT",L82="BRT"),"OK",
IF(AND(F82=0,ROUND(K82,6)&gt;0,G82="BRT",L82="ART"),"BRT to ART – please explain",
IF(AND(F82=0,ROUND(K82,6)&gt;0),"please explain increase",
IF(AND(L82="ART",F82&lt;C82,F82&lt;&gt;0),CONCATENATE(FIXED(((K82-F82)/F82)*100,2),"% - BRT to ART – please explain"),
IF(AND(L82="ART",F82&lt;C82,F82=0),"No value for previous year",
IF(AND(L82="BRT",F82&gt;=C82,F82&lt;&gt;0),CONCATENATE(FIXED(((K82-F82)/F82)*100,2),"% - ART to BRT – please explain"),
IF(AND(L82="BRT",F82&gt;=C82,F82=0),"No value for previous year",
IF(AND(L82="BRT",F82&gt;0,ABS(((K82-F82)/F82*100))&lt;50),CONCATENATE(FIXED(((K82-F82)/F82)*100,2),"% - OK"),
IF(AND(L82="BRT",F82&gt;0,ABS(((K82-F82)/F82*100))&gt;=P82),CONCATENATE(FIXED(((K82-F82)/F82)*100,2),"% - please explain"),
IF(F82&lt;&gt;0,CONCATENATE(FIXED(((K82-F82)/F82)*100,2),"% - OK"),"No value for previous year")))))))))))))))))))))))))</f>
        <v/>
      </c>
      <c r="O82" s="75"/>
      <c r="P82" s="43" t="str" cm="1">
        <f t="array" ref="P82">IF(SUMPRODUCT(--(D82:E82&lt;&gt;""))=0,"",IF(ISERROR(VLOOKUP(A59,Codes!D$2:D$8,1,FALSE)),25,10))</f>
        <v/>
      </c>
      <c r="Q82" s="43" t="b" cm="1">
        <f t="array" ref="Q82">IF(AND(ISBLANK(K82), L82="BRT", LEN(O82)&gt;10), TRUE,
IF(SUMPRODUCT(--(D82:K82&lt;&gt;""))=0, TRUE,
IF(ISBLANK(L82), TRUE,
IF(S82=FALSE, FALSE,
IF(L82="INVALID", FALSE,
IF(AND(ISNUMBER(FIND("M/ment", M82)), LEN(O82)&gt;10), TRUE,
IF(AND(M82&lt;&gt;"OK", LEN(J82)&lt;10), FALSE,
IF(ISERR(FIND("OK", N82)),
IF(AND(FIND("please", LOWER(N82))&gt;0, LEN(O82)&lt;10), FALSE, TRUE),
TRUE))))))))</f>
        <v>1</v>
      </c>
      <c r="R82" t="str">
        <f t="shared" si="2"/>
        <v>BRT</v>
      </c>
      <c r="S82" t="b">
        <f t="shared" si="3"/>
        <v>0</v>
      </c>
    </row>
    <row r="83" spans="1:19" ht="25" customHeight="1">
      <c r="A83" s="35"/>
      <c r="B83" s="169"/>
      <c r="C83" s="169"/>
      <c r="D83" s="170"/>
      <c r="E83" s="170"/>
      <c r="F83" s="170"/>
      <c r="G83" s="170"/>
      <c r="H83" s="79"/>
      <c r="I83" s="75"/>
      <c r="J83" s="75"/>
      <c r="K83" s="163"/>
      <c r="L83" s="224"/>
      <c r="M83" s="184" t="str" cm="1">
        <f t="array" ref="M83">IF(AND(SUMPRODUCT(--(D83:E83&lt;&gt;""))=0,ISBLANK(K83)),"",IF(AND(K83&lt;&gt;"",NOT(ISNUMBER(K83))),"Please enter a numeric value for Total Emission",IF(AND(ISBLANK(K83),L83="BRT"),"Please enter a numeric value for Total Emission or a qualification for not providing BRT Total Emission",IF(ISBLANK(K83),"Please enter a numeric value for Total Emission",IF(ISBLANK(L83),"Please select ART, BRT or NE",IF(AND(ISBLANK(I83),ROUND(K83,6)&gt;0),"Enter method",IF(AND(ISBLANK(J83),L83&lt;&gt;""),"Ensure method is fully explained",IF(AND(SUMPRODUCT(--(D83:E83&lt;&gt;""))&gt;0,D83&lt;&gt;H83,K83=0),"Please explain change in M/ment type",IF(AND(SUMPRODUCT(--(D83:E83&lt;&gt;""))&gt;0,D83&lt;&gt;H83),IF(LEN(J83)&lt;5,"Please explain change in M/ment type; Ensure method is fully explained.",IF(AND(SUMPRODUCT(--(D83:E83&lt;&gt;""))&gt;0,D83&lt;&gt;H83),"Please explain change in M/ment type",IF(LEN(J83)&lt;5,"Ensure method is fully explained.","OK"))),IF(AND(ROUND(K83,6)&gt;0,LEN(J83)&lt;5),"Ensure method is fully explained.","OK"))))))))))</f>
        <v/>
      </c>
      <c r="N83" s="185" t="str" cm="1">
        <f t="array" ref="N83">IF(AND(SUMPRODUCT(--(D83:F83&lt;&gt;""))=0,ISBLANK(K83)),"",
IF(S83=FALSE,"Incorrect ART, BRT or NE. Please select correct threshold code",
IF(ISBLANK(F83),"No value for previous year",
IF(AND(F83=0,ROUND(K83,6)&gt;0,G83="NE"),"Please explain change from NE",
IF(AND(K83=0,L83="NE", OR(G83="ART",G83="BRT")),"Please explain change to NE",
IF(AND(SUMPRODUCT(--(D83:E83&lt;&gt;""))=0,F83=0,ROUND(K83,6)=0),"Previously not reported, please enter a value or 0 to confirm",IF(AND(G83="BRT",L83="BRT"),"OK",IF(AND(F83=0,OR(ROUND(K83,6)=0,K83&lt;C83),OR(G83="NA",G83="NE")),"OK",
IF(AND(SUMPRODUCT(--(D83:E83&lt;&gt;""))&gt;0,F83=0,ISBLANK(K83)),"Previously reported as BRT, please enter a value or provide explanation",
IF(AND(ROUND(F83,6)=ROUND(K83,6),ROUND(K83,6)&gt;0,NOT(ISBLANK(F83))),"Current = previous. Please re-enter value or provide explanation",
IF(AND(F83=0,ROUND(K83,6)=0,G83="ART",L83="NE"),"ART to NE – please explain",IF(AND(ROUND(K83,6)=0,G83="BRT"),"BRT to NE - please explain",
IF(AND(L83="NE",F83&gt;0,ABS(((K83-F83)/F83*100))&gt;=P83),CONCATENATE(FIXED(((K83-F83)/F83)*100,2),"% - please explain"),IF(AND(L83="ART",G83="ART",F83&gt;0,ABS(((K83-F83)/F83*100))&gt;=P83),CONCATENATE(FIXED(((K83-F83)/F83)*100,2),"% - please explain"),
IF(AND(ROUND(K83,6)=0,G83="BRT",F83&lt;&gt;0),CONCATENATE(FIXED(((K83-F83)/F83)*100,2),"% - BRT to NE - please explain"),
IF(AND(F83=0,ROUND(K83,6)&gt;0,G83="BRT",L83="BRT"),"OK",
IF(AND(F83=0,ROUND(K83,6)&gt;0,G83="BRT",L83="ART"),"BRT to ART – please explain",
IF(AND(F83=0,ROUND(K83,6)&gt;0),"please explain increase",
IF(AND(L83="ART",F83&lt;C83,F83&lt;&gt;0),CONCATENATE(FIXED(((K83-F83)/F83)*100,2),"% - BRT to ART – please explain"),
IF(AND(L83="ART",F83&lt;C83,F83=0),"No value for previous year",
IF(AND(L83="BRT",F83&gt;=C83,F83&lt;&gt;0),CONCATENATE(FIXED(((K83-F83)/F83)*100,2),"% - ART to BRT – please explain"),
IF(AND(L83="BRT",F83&gt;=C83,F83=0),"No value for previous year",
IF(AND(L83="BRT",F83&gt;0,ABS(((K83-F83)/F83*100))&lt;50),CONCATENATE(FIXED(((K83-F83)/F83)*100,2),"% - OK"),
IF(AND(L83="BRT",F83&gt;0,ABS(((K83-F83)/F83*100))&gt;=P83),CONCATENATE(FIXED(((K83-F83)/F83)*100,2),"% - please explain"),
IF(F83&lt;&gt;0,CONCATENATE(FIXED(((K83-F83)/F83)*100,2),"% - OK"),"No value for previous year")))))))))))))))))))))))))</f>
        <v/>
      </c>
      <c r="O83" s="75"/>
      <c r="P83" s="43" t="str" cm="1">
        <f t="array" ref="P83">IF(SUMPRODUCT(--(D83:E83&lt;&gt;""))=0,"",IF(ISERROR(VLOOKUP(A60,Codes!D$2:D$8,1,FALSE)),25,10))</f>
        <v/>
      </c>
      <c r="Q83" s="43" t="b" cm="1">
        <f t="array" ref="Q83">IF(AND(ISBLANK(K83), L83="BRT", LEN(O83)&gt;10), TRUE,
IF(SUMPRODUCT(--(D83:K83&lt;&gt;""))=0, TRUE,
IF(ISBLANK(L83), TRUE,
IF(S83=FALSE, FALSE,
IF(L83="INVALID", FALSE,
IF(AND(ISNUMBER(FIND("M/ment", M83)), LEN(O83)&gt;10), TRUE,
IF(AND(M83&lt;&gt;"OK", LEN(J83)&lt;10), FALSE,
IF(ISERR(FIND("OK", N83)),
IF(AND(FIND("please", LOWER(N83))&gt;0, LEN(O83)&lt;10), FALSE, TRUE),
TRUE))))))))</f>
        <v>1</v>
      </c>
      <c r="R83" t="str">
        <f t="shared" si="2"/>
        <v>BRT</v>
      </c>
      <c r="S83" t="b">
        <f t="shared" si="3"/>
        <v>0</v>
      </c>
    </row>
    <row r="84" spans="1:19" ht="25" customHeight="1">
      <c r="A84" s="35"/>
      <c r="B84" s="169"/>
      <c r="C84" s="169"/>
      <c r="D84" s="170"/>
      <c r="E84" s="170"/>
      <c r="F84" s="170"/>
      <c r="G84" s="170"/>
      <c r="H84" s="79"/>
      <c r="I84" s="75"/>
      <c r="J84" s="75"/>
      <c r="K84" s="163"/>
      <c r="L84" s="224"/>
      <c r="M84" s="184" t="str" cm="1">
        <f t="array" ref="M84">IF(AND(SUMPRODUCT(--(D84:E84&lt;&gt;""))=0,ISBLANK(K84)),"",IF(AND(K84&lt;&gt;"",NOT(ISNUMBER(K84))),"Please enter a numeric value for Total Emission",IF(AND(ISBLANK(K84),L84="BRT"),"Please enter a numeric value for Total Emission or a qualification for not providing BRT Total Emission",IF(ISBLANK(K84),"Please enter a numeric value for Total Emission",IF(ISBLANK(L84),"Please select ART, BRT or NE",IF(AND(ISBLANK(I84),ROUND(K84,6)&gt;0),"Enter method",IF(AND(ISBLANK(J84),L84&lt;&gt;""),"Ensure method is fully explained",IF(AND(SUMPRODUCT(--(D84:E84&lt;&gt;""))&gt;0,D84&lt;&gt;H84,K84=0),"Please explain change in M/ment type",IF(AND(SUMPRODUCT(--(D84:E84&lt;&gt;""))&gt;0,D84&lt;&gt;H84),IF(LEN(J84)&lt;5,"Please explain change in M/ment type; Ensure method is fully explained.",IF(AND(SUMPRODUCT(--(D84:E84&lt;&gt;""))&gt;0,D84&lt;&gt;H84),"Please explain change in M/ment type",IF(LEN(J84)&lt;5,"Ensure method is fully explained.","OK"))),IF(AND(ROUND(K84,6)&gt;0,LEN(J84)&lt;5),"Ensure method is fully explained.","OK"))))))))))</f>
        <v/>
      </c>
      <c r="N84" s="185" t="str" cm="1">
        <f t="array" ref="N84">IF(AND(SUMPRODUCT(--(D84:F84&lt;&gt;""))=0,ISBLANK(K84)),"",
IF(S84=FALSE,"Incorrect ART, BRT or NE. Please select correct threshold code",
IF(ISBLANK(F84),"No value for previous year",
IF(AND(F84=0,ROUND(K84,6)&gt;0,G84="NE"),"Please explain change from NE",
IF(AND(K84=0,L84="NE", OR(G84="ART",G84="BRT")),"Please explain change to NE",
IF(AND(SUMPRODUCT(--(D84:E84&lt;&gt;""))=0,F84=0,ROUND(K84,6)=0),"Previously not reported, please enter a value or 0 to confirm",IF(AND(G84="BRT",L84="BRT"),"OK",IF(AND(F84=0,OR(ROUND(K84,6)=0,K84&lt;C84),OR(G84="NA",G84="NE")),"OK",
IF(AND(SUMPRODUCT(--(D84:E84&lt;&gt;""))&gt;0,F84=0,ISBLANK(K84)),"Previously reported as BRT, please enter a value or provide explanation",
IF(AND(ROUND(F84,6)=ROUND(K84,6),ROUND(K84,6)&gt;0,NOT(ISBLANK(F84))),"Current = previous. Please re-enter value or provide explanation",
IF(AND(F84=0,ROUND(K84,6)=0,G84="ART",L84="NE"),"ART to NE – please explain",IF(AND(ROUND(K84,6)=0,G84="BRT"),"BRT to NE - please explain",
IF(AND(L84="NE",F84&gt;0,ABS(((K84-F84)/F84*100))&gt;=P84),CONCATENATE(FIXED(((K84-F84)/F84)*100,2),"% - please explain"),IF(AND(L84="ART",G84="ART",F84&gt;0,ABS(((K84-F84)/F84*100))&gt;=P84),CONCATENATE(FIXED(((K84-F84)/F84)*100,2),"% - please explain"),
IF(AND(ROUND(K84,6)=0,G84="BRT",F84&lt;&gt;0),CONCATENATE(FIXED(((K84-F84)/F84)*100,2),"% - BRT to NE - please explain"),
IF(AND(F84=0,ROUND(K84,6)&gt;0,G84="BRT",L84="BRT"),"OK",
IF(AND(F84=0,ROUND(K84,6)&gt;0,G84="BRT",L84="ART"),"BRT to ART – please explain",
IF(AND(F84=0,ROUND(K84,6)&gt;0),"please explain increase",
IF(AND(L84="ART",F84&lt;C84,F84&lt;&gt;0),CONCATENATE(FIXED(((K84-F84)/F84)*100,2),"% - BRT to ART – please explain"),
IF(AND(L84="ART",F84&lt;C84,F84=0),"No value for previous year",
IF(AND(L84="BRT",F84&gt;=C84,F84&lt;&gt;0),CONCATENATE(FIXED(((K84-F84)/F84)*100,2),"% - ART to BRT – please explain"),
IF(AND(L84="BRT",F84&gt;=C84,F84=0),"No value for previous year",
IF(AND(L84="BRT",F84&gt;0,ABS(((K84-F84)/F84*100))&lt;50),CONCATENATE(FIXED(((K84-F84)/F84)*100,2),"% - OK"),
IF(AND(L84="BRT",F84&gt;0,ABS(((K84-F84)/F84*100))&gt;=P84),CONCATENATE(FIXED(((K84-F84)/F84)*100,2),"% - please explain"),
IF(F84&lt;&gt;0,CONCATENATE(FIXED(((K84-F84)/F84)*100,2),"% - OK"),"No value for previous year")))))))))))))))))))))))))</f>
        <v/>
      </c>
      <c r="O84" s="75"/>
      <c r="P84" s="43" t="str" cm="1">
        <f t="array" ref="P84">IF(SUMPRODUCT(--(D84:E84&lt;&gt;""))=0,"",IF(ISERROR(VLOOKUP(A61,Codes!D$2:D$8,1,FALSE)),25,10))</f>
        <v/>
      </c>
      <c r="Q84" s="43" t="b" cm="1">
        <f t="array" ref="Q84">IF(AND(ISBLANK(K84), L84="BRT", LEN(O84)&gt;10), TRUE,
IF(SUMPRODUCT(--(D84:K84&lt;&gt;""))=0, TRUE,
IF(ISBLANK(L84), TRUE,
IF(S84=FALSE, FALSE,
IF(L84="INVALID", FALSE,
IF(AND(ISNUMBER(FIND("M/ment", M84)), LEN(O84)&gt;10), TRUE,
IF(AND(M84&lt;&gt;"OK", LEN(J84)&lt;10), FALSE,
IF(ISERR(FIND("OK", N84)),
IF(AND(FIND("please", LOWER(N84))&gt;0, LEN(O84)&lt;10), FALSE, TRUE),
TRUE))))))))</f>
        <v>1</v>
      </c>
      <c r="R84" t="str">
        <f t="shared" si="2"/>
        <v>BRT</v>
      </c>
      <c r="S84" t="b">
        <f t="shared" si="3"/>
        <v>0</v>
      </c>
    </row>
    <row r="85" spans="1:19" ht="25" customHeight="1">
      <c r="A85" s="35"/>
      <c r="B85" s="169"/>
      <c r="C85" s="169"/>
      <c r="D85" s="170"/>
      <c r="E85" s="170"/>
      <c r="F85" s="170"/>
      <c r="G85" s="170"/>
      <c r="H85" s="79"/>
      <c r="I85" s="75"/>
      <c r="J85" s="75"/>
      <c r="K85" s="163"/>
      <c r="L85" s="224"/>
      <c r="M85" s="184" t="str" cm="1">
        <f t="array" ref="M85">IF(AND(SUMPRODUCT(--(D85:E85&lt;&gt;""))=0,ISBLANK(K85)),"",IF(AND(K85&lt;&gt;"",NOT(ISNUMBER(K85))),"Please enter a numeric value for Total Emission",IF(AND(ISBLANK(K85),L85="BRT"),"Please enter a numeric value for Total Emission or a qualification for not providing BRT Total Emission",IF(ISBLANK(K85),"Please enter a numeric value for Total Emission",IF(ISBLANK(L85),"Please select ART, BRT or NE",IF(AND(ISBLANK(I85),ROUND(K85,6)&gt;0),"Enter method",IF(AND(ISBLANK(J85),L85&lt;&gt;""),"Ensure method is fully explained",IF(AND(SUMPRODUCT(--(D85:E85&lt;&gt;""))&gt;0,D85&lt;&gt;H85,K85=0),"Please explain change in M/ment type",IF(AND(SUMPRODUCT(--(D85:E85&lt;&gt;""))&gt;0,D85&lt;&gt;H85),IF(LEN(J85)&lt;5,"Please explain change in M/ment type; Ensure method is fully explained.",IF(AND(SUMPRODUCT(--(D85:E85&lt;&gt;""))&gt;0,D85&lt;&gt;H85),"Please explain change in M/ment type",IF(LEN(J85)&lt;5,"Ensure method is fully explained.","OK"))),IF(AND(ROUND(K85,6)&gt;0,LEN(J85)&lt;5),"Ensure method is fully explained.","OK"))))))))))</f>
        <v/>
      </c>
      <c r="N85" s="185" t="str" cm="1">
        <f t="array" ref="N85">IF(AND(SUMPRODUCT(--(D85:F85&lt;&gt;""))=0,ISBLANK(K85)),"",
IF(S85=FALSE,"Incorrect ART, BRT or NE. Please select correct threshold code",
IF(ISBLANK(F85),"No value for previous year",
IF(AND(F85=0,ROUND(K85,6)&gt;0,G85="NE"),"Please explain change from NE",
IF(AND(K85=0,L85="NE", OR(G85="ART",G85="BRT")),"Please explain change to NE",
IF(AND(SUMPRODUCT(--(D85:E85&lt;&gt;""))=0,F85=0,ROUND(K85,6)=0),"Previously not reported, please enter a value or 0 to confirm",IF(AND(G85="BRT",L85="BRT"),"OK",IF(AND(F85=0,OR(ROUND(K85,6)=0,K85&lt;C85),OR(G85="NA",G85="NE")),"OK",
IF(AND(SUMPRODUCT(--(D85:E85&lt;&gt;""))&gt;0,F85=0,ISBLANK(K85)),"Previously reported as BRT, please enter a value or provide explanation",
IF(AND(ROUND(F85,6)=ROUND(K85,6),ROUND(K85,6)&gt;0,NOT(ISBLANK(F85))),"Current = previous. Please re-enter value or provide explanation",
IF(AND(F85=0,ROUND(K85,6)=0,G85="ART",L85="NE"),"ART to NE – please explain",IF(AND(ROUND(K85,6)=0,G85="BRT"),"BRT to NE - please explain",
IF(AND(L85="NE",F85&gt;0,ABS(((K85-F85)/F85*100))&gt;=P85),CONCATENATE(FIXED(((K85-F85)/F85)*100,2),"% - please explain"),IF(AND(L85="ART",G85="ART",F85&gt;0,ABS(((K85-F85)/F85*100))&gt;=P85),CONCATENATE(FIXED(((K85-F85)/F85)*100,2),"% - please explain"),
IF(AND(ROUND(K85,6)=0,G85="BRT",F85&lt;&gt;0),CONCATENATE(FIXED(((K85-F85)/F85)*100,2),"% - BRT to NE - please explain"),
IF(AND(F85=0,ROUND(K85,6)&gt;0,G85="BRT",L85="BRT"),"OK",
IF(AND(F85=0,ROUND(K85,6)&gt;0,G85="BRT",L85="ART"),"BRT to ART – please explain",
IF(AND(F85=0,ROUND(K85,6)&gt;0),"please explain increase",
IF(AND(L85="ART",F85&lt;C85,F85&lt;&gt;0),CONCATENATE(FIXED(((K85-F85)/F85)*100,2),"% - BRT to ART – please explain"),
IF(AND(L85="ART",F85&lt;C85,F85=0),"No value for previous year",
IF(AND(L85="BRT",F85&gt;=C85,F85&lt;&gt;0),CONCATENATE(FIXED(((K85-F85)/F85)*100,2),"% - ART to BRT – please explain"),
IF(AND(L85="BRT",F85&gt;=C85,F85=0),"No value for previous year",
IF(AND(L85="BRT",F85&gt;0,ABS(((K85-F85)/F85*100))&lt;50),CONCATENATE(FIXED(((K85-F85)/F85)*100,2),"% - OK"),
IF(AND(L85="BRT",F85&gt;0,ABS(((K85-F85)/F85*100))&gt;=P85),CONCATENATE(FIXED(((K85-F85)/F85)*100,2),"% - please explain"),
IF(F85&lt;&gt;0,CONCATENATE(FIXED(((K85-F85)/F85)*100,2),"% - OK"),"No value for previous year")))))))))))))))))))))))))</f>
        <v/>
      </c>
      <c r="O85" s="75"/>
      <c r="P85" s="43" t="str" cm="1">
        <f t="array" ref="P85">IF(SUMPRODUCT(--(D85:E85&lt;&gt;""))=0,"",IF(ISERROR(VLOOKUP(A62,Codes!D$2:D$8,1,FALSE)),25,10))</f>
        <v/>
      </c>
      <c r="Q85" s="43" t="b" cm="1">
        <f t="array" ref="Q85">IF(AND(ISBLANK(K85), L85="BRT", LEN(O85)&gt;10), TRUE,
IF(SUMPRODUCT(--(D85:K85&lt;&gt;""))=0, TRUE,
IF(ISBLANK(L85), TRUE,
IF(S85=FALSE, FALSE,
IF(L85="INVALID", FALSE,
IF(AND(ISNUMBER(FIND("M/ment", M85)), LEN(O85)&gt;10), TRUE,
IF(AND(M85&lt;&gt;"OK", LEN(J85)&lt;10), FALSE,
IF(ISERR(FIND("OK", N85)),
IF(AND(FIND("please", LOWER(N85))&gt;0, LEN(O85)&lt;10), FALSE, TRUE),
TRUE))))))))</f>
        <v>1</v>
      </c>
      <c r="R85" t="str">
        <f t="shared" si="2"/>
        <v>BRT</v>
      </c>
      <c r="S85" t="b">
        <f t="shared" si="3"/>
        <v>0</v>
      </c>
    </row>
    <row r="86" spans="1:19" ht="25" customHeight="1">
      <c r="A86" s="35"/>
      <c r="B86" s="169"/>
      <c r="C86" s="169"/>
      <c r="D86" s="170"/>
      <c r="E86" s="170"/>
      <c r="F86" s="170"/>
      <c r="G86" s="170"/>
      <c r="H86" s="79"/>
      <c r="I86" s="75"/>
      <c r="J86" s="75"/>
      <c r="K86" s="163"/>
      <c r="L86" s="224"/>
      <c r="M86" s="184" t="str" cm="1">
        <f t="array" ref="M86">IF(AND(SUMPRODUCT(--(D86:E86&lt;&gt;""))=0,ISBLANK(K86)),"",IF(AND(K86&lt;&gt;"",NOT(ISNUMBER(K86))),"Please enter a numeric value for Total Emission",IF(AND(ISBLANK(K86),L86="BRT"),"Please enter a numeric value for Total Emission or a qualification for not providing BRT Total Emission",IF(ISBLANK(K86),"Please enter a numeric value for Total Emission",IF(ISBLANK(L86),"Please select ART, BRT or NE",IF(AND(ISBLANK(I86),ROUND(K86,6)&gt;0),"Enter method",IF(AND(ISBLANK(J86),L86&lt;&gt;""),"Ensure method is fully explained",IF(AND(SUMPRODUCT(--(D86:E86&lt;&gt;""))&gt;0,D86&lt;&gt;H86,K86=0),"Please explain change in M/ment type",IF(AND(SUMPRODUCT(--(D86:E86&lt;&gt;""))&gt;0,D86&lt;&gt;H86),IF(LEN(J86)&lt;5,"Please explain change in M/ment type; Ensure method is fully explained.",IF(AND(SUMPRODUCT(--(D86:E86&lt;&gt;""))&gt;0,D86&lt;&gt;H86),"Please explain change in M/ment type",IF(LEN(J86)&lt;5,"Ensure method is fully explained.","OK"))),IF(AND(ROUND(K86,6)&gt;0,LEN(J86)&lt;5),"Ensure method is fully explained.","OK"))))))))))</f>
        <v/>
      </c>
      <c r="N86" s="185" t="str" cm="1">
        <f t="array" ref="N86">IF(AND(SUMPRODUCT(--(D86:F86&lt;&gt;""))=0,ISBLANK(K86)),"",
IF(S86=FALSE,"Incorrect ART, BRT or NE. Please select correct threshold code",
IF(ISBLANK(F86),"No value for previous year",
IF(AND(F86=0,ROUND(K86,6)&gt;0,G86="NE"),"Please explain change from NE",
IF(AND(K86=0,L86="NE", OR(G86="ART",G86="BRT")),"Please explain change to NE",
IF(AND(SUMPRODUCT(--(D86:E86&lt;&gt;""))=0,F86=0,ROUND(K86,6)=0),"Previously not reported, please enter a value or 0 to confirm",IF(AND(G86="BRT",L86="BRT"),"OK",IF(AND(F86=0,OR(ROUND(K86,6)=0,K86&lt;C86),OR(G86="NA",G86="NE")),"OK",
IF(AND(SUMPRODUCT(--(D86:E86&lt;&gt;""))&gt;0,F86=0,ISBLANK(K86)),"Previously reported as BRT, please enter a value or provide explanation",
IF(AND(ROUND(F86,6)=ROUND(K86,6),ROUND(K86,6)&gt;0,NOT(ISBLANK(F86))),"Current = previous. Please re-enter value or provide explanation",
IF(AND(F86=0,ROUND(K86,6)=0,G86="ART",L86="NE"),"ART to NE – please explain",IF(AND(ROUND(K86,6)=0,G86="BRT"),"BRT to NE - please explain",
IF(AND(L86="NE",F86&gt;0,ABS(((K86-F86)/F86*100))&gt;=P86),CONCATENATE(FIXED(((K86-F86)/F86)*100,2),"% - please explain"),IF(AND(L86="ART",G86="ART",F86&gt;0,ABS(((K86-F86)/F86*100))&gt;=P86),CONCATENATE(FIXED(((K86-F86)/F86)*100,2),"% - please explain"),
IF(AND(ROUND(K86,6)=0,G86="BRT",F86&lt;&gt;0),CONCATENATE(FIXED(((K86-F86)/F86)*100,2),"% - BRT to NE - please explain"),
IF(AND(F86=0,ROUND(K86,6)&gt;0,G86="BRT",L86="BRT"),"OK",
IF(AND(F86=0,ROUND(K86,6)&gt;0,G86="BRT",L86="ART"),"BRT to ART – please explain",
IF(AND(F86=0,ROUND(K86,6)&gt;0),"please explain increase",
IF(AND(L86="ART",F86&lt;C86,F86&lt;&gt;0),CONCATENATE(FIXED(((K86-F86)/F86)*100,2),"% - BRT to ART – please explain"),
IF(AND(L86="ART",F86&lt;C86,F86=0),"No value for previous year",
IF(AND(L86="BRT",F86&gt;=C86,F86&lt;&gt;0),CONCATENATE(FIXED(((K86-F86)/F86)*100,2),"% - ART to BRT – please explain"),
IF(AND(L86="BRT",F86&gt;=C86,F86=0),"No value for previous year",
IF(AND(L86="BRT",F86&gt;0,ABS(((K86-F86)/F86*100))&lt;50),CONCATENATE(FIXED(((K86-F86)/F86)*100,2),"% - OK"),
IF(AND(L86="BRT",F86&gt;0,ABS(((K86-F86)/F86*100))&gt;=P86),CONCATENATE(FIXED(((K86-F86)/F86)*100,2),"% - please explain"),
IF(F86&lt;&gt;0,CONCATENATE(FIXED(((K86-F86)/F86)*100,2),"% - OK"),"No value for previous year")))))))))))))))))))))))))</f>
        <v/>
      </c>
      <c r="O86" s="75"/>
      <c r="P86" s="43" t="str" cm="1">
        <f t="array" ref="P86">IF(SUMPRODUCT(--(D86:E86&lt;&gt;""))=0,"",IF(ISERROR(VLOOKUP(A63,Codes!D$2:D$8,1,FALSE)),25,10))</f>
        <v/>
      </c>
      <c r="Q86" s="43" t="b" cm="1">
        <f t="array" ref="Q86">IF(AND(ISBLANK(K86), L86="BRT", LEN(O86)&gt;10), TRUE,
IF(SUMPRODUCT(--(D86:K86&lt;&gt;""))=0, TRUE,
IF(ISBLANK(L86), TRUE,
IF(S86=FALSE, FALSE,
IF(L86="INVALID", FALSE,
IF(AND(ISNUMBER(FIND("M/ment", M86)), LEN(O86)&gt;10), TRUE,
IF(AND(M86&lt;&gt;"OK", LEN(J86)&lt;10), FALSE,
IF(ISERR(FIND("OK", N86)),
IF(AND(FIND("please", LOWER(N86))&gt;0, LEN(O86)&lt;10), FALSE, TRUE),
TRUE))))))))</f>
        <v>1</v>
      </c>
      <c r="R86" t="str">
        <f t="shared" si="2"/>
        <v>BRT</v>
      </c>
      <c r="S86" t="b">
        <f t="shared" si="3"/>
        <v>0</v>
      </c>
    </row>
    <row r="87" spans="1:19" ht="25" customHeight="1">
      <c r="A87" s="35"/>
      <c r="B87" s="169"/>
      <c r="C87" s="169"/>
      <c r="D87" s="170"/>
      <c r="E87" s="170"/>
      <c r="F87" s="170"/>
      <c r="G87" s="170"/>
      <c r="H87" s="79"/>
      <c r="I87" s="75"/>
      <c r="J87" s="75"/>
      <c r="K87" s="163"/>
      <c r="L87" s="224"/>
      <c r="M87" s="184" t="str" cm="1">
        <f t="array" ref="M87">IF(AND(SUMPRODUCT(--(D87:E87&lt;&gt;""))=0,ISBLANK(K87)),"",IF(AND(K87&lt;&gt;"",NOT(ISNUMBER(K87))),"Please enter a numeric value for Total Emission",IF(AND(ISBLANK(K87),L87="BRT"),"Please enter a numeric value for Total Emission or a qualification for not providing BRT Total Emission",IF(ISBLANK(K87),"Please enter a numeric value for Total Emission",IF(ISBLANK(L87),"Please select ART, BRT or NE",IF(AND(ISBLANK(I87),ROUND(K87,6)&gt;0),"Enter method",IF(AND(ISBLANK(J87),L87&lt;&gt;""),"Ensure method is fully explained",IF(AND(SUMPRODUCT(--(D87:E87&lt;&gt;""))&gt;0,D87&lt;&gt;H87,K87=0),"Please explain change in M/ment type",IF(AND(SUMPRODUCT(--(D87:E87&lt;&gt;""))&gt;0,D87&lt;&gt;H87),IF(LEN(J87)&lt;5,"Please explain change in M/ment type; Ensure method is fully explained.",IF(AND(SUMPRODUCT(--(D87:E87&lt;&gt;""))&gt;0,D87&lt;&gt;H87),"Please explain change in M/ment type",IF(LEN(J87)&lt;5,"Ensure method is fully explained.","OK"))),IF(AND(ROUND(K87,6)&gt;0,LEN(J87)&lt;5),"Ensure method is fully explained.","OK"))))))))))</f>
        <v/>
      </c>
      <c r="N87" s="185" t="str" cm="1">
        <f t="array" ref="N87">IF(AND(SUMPRODUCT(--(D87:F87&lt;&gt;""))=0,ISBLANK(K87)),"",
IF(S87=FALSE,"Incorrect ART, BRT or NE. Please select correct threshold code",
IF(ISBLANK(F87),"No value for previous year",
IF(AND(F87=0,ROUND(K87,6)&gt;0,G87="NE"),"Please explain change from NE",
IF(AND(K87=0,L87="NE", OR(G87="ART",G87="BRT")),"Please explain change to NE",
IF(AND(SUMPRODUCT(--(D87:E87&lt;&gt;""))=0,F87=0,ROUND(K87,6)=0),"Previously not reported, please enter a value or 0 to confirm",IF(AND(G87="BRT",L87="BRT"),"OK",IF(AND(F87=0,OR(ROUND(K87,6)=0,K87&lt;C87),OR(G87="NA",G87="NE")),"OK",
IF(AND(SUMPRODUCT(--(D87:E87&lt;&gt;""))&gt;0,F87=0,ISBLANK(K87)),"Previously reported as BRT, please enter a value or provide explanation",
IF(AND(ROUND(F87,6)=ROUND(K87,6),ROUND(K87,6)&gt;0,NOT(ISBLANK(F87))),"Current = previous. Please re-enter value or provide explanation",
IF(AND(F87=0,ROUND(K87,6)=0,G87="ART",L87="NE"),"ART to NE – please explain",IF(AND(ROUND(K87,6)=0,G87="BRT"),"BRT to NE - please explain",
IF(AND(L87="NE",F87&gt;0,ABS(((K87-F87)/F87*100))&gt;=P87),CONCATENATE(FIXED(((K87-F87)/F87)*100,2),"% - please explain"),IF(AND(L87="ART",G87="ART",F87&gt;0,ABS(((K87-F87)/F87*100))&gt;=P87),CONCATENATE(FIXED(((K87-F87)/F87)*100,2),"% - please explain"),
IF(AND(ROUND(K87,6)=0,G87="BRT",F87&lt;&gt;0),CONCATENATE(FIXED(((K87-F87)/F87)*100,2),"% - BRT to NE - please explain"),
IF(AND(F87=0,ROUND(K87,6)&gt;0,G87="BRT",L87="BRT"),"OK",
IF(AND(F87=0,ROUND(K87,6)&gt;0,G87="BRT",L87="ART"),"BRT to ART – please explain",
IF(AND(F87=0,ROUND(K87,6)&gt;0),"please explain increase",
IF(AND(L87="ART",F87&lt;C87,F87&lt;&gt;0),CONCATENATE(FIXED(((K87-F87)/F87)*100,2),"% - BRT to ART – please explain"),
IF(AND(L87="ART",F87&lt;C87,F87=0),"No value for previous year",
IF(AND(L87="BRT",F87&gt;=C87,F87&lt;&gt;0),CONCATENATE(FIXED(((K87-F87)/F87)*100,2),"% - ART to BRT – please explain"),
IF(AND(L87="BRT",F87&gt;=C87,F87=0),"No value for previous year",
IF(AND(L87="BRT",F87&gt;0,ABS(((K87-F87)/F87*100))&lt;50),CONCATENATE(FIXED(((K87-F87)/F87)*100,2),"% - OK"),
IF(AND(L87="BRT",F87&gt;0,ABS(((K87-F87)/F87*100))&gt;=P87),CONCATENATE(FIXED(((K87-F87)/F87)*100,2),"% - please explain"),
IF(F87&lt;&gt;0,CONCATENATE(FIXED(((K87-F87)/F87)*100,2),"% - OK"),"No value for previous year")))))))))))))))))))))))))</f>
        <v/>
      </c>
      <c r="O87" s="75"/>
      <c r="P87" s="43" t="str" cm="1">
        <f t="array" ref="P87">IF(SUMPRODUCT(--(D87:E87&lt;&gt;""))=0,"",IF(ISERROR(VLOOKUP(A64,Codes!D$2:D$8,1,FALSE)),25,10))</f>
        <v/>
      </c>
      <c r="Q87" s="43" t="b" cm="1">
        <f t="array" ref="Q87">IF(AND(ISBLANK(K87), L87="BRT", LEN(O87)&gt;10), TRUE,
IF(SUMPRODUCT(--(D87:K87&lt;&gt;""))=0, TRUE,
IF(ISBLANK(L87), TRUE,
IF(S87=FALSE, FALSE,
IF(L87="INVALID", FALSE,
IF(AND(ISNUMBER(FIND("M/ment", M87)), LEN(O87)&gt;10), TRUE,
IF(AND(M87&lt;&gt;"OK", LEN(J87)&lt;10), FALSE,
IF(ISERR(FIND("OK", N87)),
IF(AND(FIND("please", LOWER(N87))&gt;0, LEN(O87)&lt;10), FALSE, TRUE),
TRUE))))))))</f>
        <v>1</v>
      </c>
      <c r="R87" t="str">
        <f t="shared" si="2"/>
        <v>BRT</v>
      </c>
      <c r="S87" t="b">
        <f t="shared" si="3"/>
        <v>0</v>
      </c>
    </row>
    <row r="88" spans="1:19" ht="25" customHeight="1">
      <c r="A88" s="35"/>
      <c r="B88" s="169"/>
      <c r="C88" s="169"/>
      <c r="D88" s="170"/>
      <c r="E88" s="170"/>
      <c r="F88" s="170"/>
      <c r="G88" s="170"/>
      <c r="H88" s="79"/>
      <c r="I88" s="75"/>
      <c r="J88" s="75"/>
      <c r="K88" s="163"/>
      <c r="L88" s="224"/>
      <c r="M88" s="184" t="str" cm="1">
        <f t="array" ref="M88">IF(AND(SUMPRODUCT(--(D88:E88&lt;&gt;""))=0,ISBLANK(K88)),"",IF(AND(K88&lt;&gt;"",NOT(ISNUMBER(K88))),"Please enter a numeric value for Total Emission",IF(AND(ISBLANK(K88),L88="BRT"),"Please enter a numeric value for Total Emission or a qualification for not providing BRT Total Emission",IF(ISBLANK(K88),"Please enter a numeric value for Total Emission",IF(ISBLANK(L88),"Please select ART, BRT or NE",IF(AND(ISBLANK(I88),ROUND(K88,6)&gt;0),"Enter method",IF(AND(ISBLANK(J88),L88&lt;&gt;""),"Ensure method is fully explained",IF(AND(SUMPRODUCT(--(D88:E88&lt;&gt;""))&gt;0,D88&lt;&gt;H88,K88=0),"Please explain change in M/ment type",IF(AND(SUMPRODUCT(--(D88:E88&lt;&gt;""))&gt;0,D88&lt;&gt;H88),IF(LEN(J88)&lt;5,"Please explain change in M/ment type; Ensure method is fully explained.",IF(AND(SUMPRODUCT(--(D88:E88&lt;&gt;""))&gt;0,D88&lt;&gt;H88),"Please explain change in M/ment type",IF(LEN(J88)&lt;5,"Ensure method is fully explained.","OK"))),IF(AND(ROUND(K88,6)&gt;0,LEN(J88)&lt;5),"Ensure method is fully explained.","OK"))))))))))</f>
        <v/>
      </c>
      <c r="N88" s="185" t="str" cm="1">
        <f t="array" ref="N88">IF(AND(SUMPRODUCT(--(D88:F88&lt;&gt;""))=0,ISBLANK(K88)),"",
IF(S88=FALSE,"Incorrect ART, BRT or NE. Please select correct threshold code",
IF(ISBLANK(F88),"No value for previous year",
IF(AND(F88=0,ROUND(K88,6)&gt;0,G88="NE"),"Please explain change from NE",
IF(AND(K88=0,L88="NE", OR(G88="ART",G88="BRT")),"Please explain change to NE",
IF(AND(SUMPRODUCT(--(D88:E88&lt;&gt;""))=0,F88=0,ROUND(K88,6)=0),"Previously not reported, please enter a value or 0 to confirm",IF(AND(G88="BRT",L88="BRT"),"OK",IF(AND(F88=0,OR(ROUND(K88,6)=0,K88&lt;C88),OR(G88="NA",G88="NE")),"OK",
IF(AND(SUMPRODUCT(--(D88:E88&lt;&gt;""))&gt;0,F88=0,ISBLANK(K88)),"Previously reported as BRT, please enter a value or provide explanation",
IF(AND(ROUND(F88,6)=ROUND(K88,6),ROUND(K88,6)&gt;0,NOT(ISBLANK(F88))),"Current = previous. Please re-enter value or provide explanation",
IF(AND(F88=0,ROUND(K88,6)=0,G88="ART",L88="NE"),"ART to NE – please explain",IF(AND(ROUND(K88,6)=0,G88="BRT"),"BRT to NE - please explain",
IF(AND(L88="NE",F88&gt;0,ABS(((K88-F88)/F88*100))&gt;=P88),CONCATENATE(FIXED(((K88-F88)/F88)*100,2),"% - please explain"),IF(AND(L88="ART",G88="ART",F88&gt;0,ABS(((K88-F88)/F88*100))&gt;=P88),CONCATENATE(FIXED(((K88-F88)/F88)*100,2),"% - please explain"),
IF(AND(ROUND(K88,6)=0,G88="BRT",F88&lt;&gt;0),CONCATENATE(FIXED(((K88-F88)/F88)*100,2),"% - BRT to NE - please explain"),
IF(AND(F88=0,ROUND(K88,6)&gt;0,G88="BRT",L88="BRT"),"OK",
IF(AND(F88=0,ROUND(K88,6)&gt;0,G88="BRT",L88="ART"),"BRT to ART – please explain",
IF(AND(F88=0,ROUND(K88,6)&gt;0),"please explain increase",
IF(AND(L88="ART",F88&lt;C88,F88&lt;&gt;0),CONCATENATE(FIXED(((K88-F88)/F88)*100,2),"% - BRT to ART – please explain"),
IF(AND(L88="ART",F88&lt;C88,F88=0),"No value for previous year",
IF(AND(L88="BRT",F88&gt;=C88,F88&lt;&gt;0),CONCATENATE(FIXED(((K88-F88)/F88)*100,2),"% - ART to BRT – please explain"),
IF(AND(L88="BRT",F88&gt;=C88,F88=0),"No value for previous year",
IF(AND(L88="BRT",F88&gt;0,ABS(((K88-F88)/F88*100))&lt;50),CONCATENATE(FIXED(((K88-F88)/F88)*100,2),"% - OK"),
IF(AND(L88="BRT",F88&gt;0,ABS(((K88-F88)/F88*100))&gt;=P88),CONCATENATE(FIXED(((K88-F88)/F88)*100,2),"% - please explain"),
IF(F88&lt;&gt;0,CONCATENATE(FIXED(((K88-F88)/F88)*100,2),"% - OK"),"No value for previous year")))))))))))))))))))))))))</f>
        <v/>
      </c>
      <c r="O88" s="75"/>
      <c r="P88" s="43" t="str" cm="1">
        <f t="array" ref="P88">IF(SUMPRODUCT(--(D88:E88&lt;&gt;""))=0,"",IF(ISERROR(VLOOKUP(A65,Codes!D$2:D$8,1,FALSE)),25,10))</f>
        <v/>
      </c>
      <c r="Q88" s="43" t="b" cm="1">
        <f t="array" ref="Q88">IF(AND(ISBLANK(K88), L88="BRT", LEN(O88)&gt;10), TRUE,
IF(SUMPRODUCT(--(D88:K88&lt;&gt;""))=0, TRUE,
IF(ISBLANK(L88), TRUE,
IF(S88=FALSE, FALSE,
IF(L88="INVALID", FALSE,
IF(AND(ISNUMBER(FIND("M/ment", M88)), LEN(O88)&gt;10), TRUE,
IF(AND(M88&lt;&gt;"OK", LEN(J88)&lt;10), FALSE,
IF(ISERR(FIND("OK", N88)),
IF(AND(FIND("please", LOWER(N88))&gt;0, LEN(O88)&lt;10), FALSE, TRUE),
TRUE))))))))</f>
        <v>1</v>
      </c>
      <c r="R88" t="str">
        <f t="shared" si="2"/>
        <v>BRT</v>
      </c>
      <c r="S88" t="b">
        <f t="shared" si="3"/>
        <v>0</v>
      </c>
    </row>
    <row r="89" spans="1:19" ht="25" customHeight="1">
      <c r="A89" s="35"/>
      <c r="B89" s="169"/>
      <c r="C89" s="169"/>
      <c r="D89" s="170"/>
      <c r="E89" s="170"/>
      <c r="F89" s="170"/>
      <c r="G89" s="170"/>
      <c r="H89" s="79"/>
      <c r="I89" s="75"/>
      <c r="J89" s="75"/>
      <c r="K89" s="163"/>
      <c r="L89" s="224"/>
      <c r="M89" s="184" t="str" cm="1">
        <f t="array" ref="M89">IF(AND(SUMPRODUCT(--(D89:E89&lt;&gt;""))=0,ISBLANK(K89)),"",IF(AND(K89&lt;&gt;"",NOT(ISNUMBER(K89))),"Please enter a numeric value for Total Emission",IF(AND(ISBLANK(K89),L89="BRT"),"Please enter a numeric value for Total Emission or a qualification for not providing BRT Total Emission",IF(ISBLANK(K89),"Please enter a numeric value for Total Emission",IF(ISBLANK(L89),"Please select ART, BRT or NE",IF(AND(ISBLANK(I89),ROUND(K89,6)&gt;0),"Enter method",IF(AND(ISBLANK(J89),L89&lt;&gt;""),"Ensure method is fully explained",IF(AND(SUMPRODUCT(--(D89:E89&lt;&gt;""))&gt;0,D89&lt;&gt;H89,K89=0),"Please explain change in M/ment type",IF(AND(SUMPRODUCT(--(D89:E89&lt;&gt;""))&gt;0,D89&lt;&gt;H89),IF(LEN(J89)&lt;5,"Please explain change in M/ment type; Ensure method is fully explained.",IF(AND(SUMPRODUCT(--(D89:E89&lt;&gt;""))&gt;0,D89&lt;&gt;H89),"Please explain change in M/ment type",IF(LEN(J89)&lt;5,"Ensure method is fully explained.","OK"))),IF(AND(ROUND(K89,6)&gt;0,LEN(J89)&lt;5),"Ensure method is fully explained.","OK"))))))))))</f>
        <v/>
      </c>
      <c r="N89" s="185" t="str" cm="1">
        <f t="array" ref="N89">IF(AND(SUMPRODUCT(--(D89:F89&lt;&gt;""))=0,ISBLANK(K89)),"",
IF(S89=FALSE,"Incorrect ART, BRT or NE. Please select correct threshold code",
IF(ISBLANK(F89),"No value for previous year",
IF(AND(F89=0,ROUND(K89,6)&gt;0,G89="NE"),"Please explain change from NE",
IF(AND(K89=0,L89="NE", OR(G89="ART",G89="BRT")),"Please explain change to NE",
IF(AND(SUMPRODUCT(--(D89:E89&lt;&gt;""))=0,F89=0,ROUND(K89,6)=0),"Previously not reported, please enter a value or 0 to confirm",IF(AND(G89="BRT",L89="BRT"),"OK",IF(AND(F89=0,OR(ROUND(K89,6)=0,K89&lt;C89),OR(G89="NA",G89="NE")),"OK",
IF(AND(SUMPRODUCT(--(D89:E89&lt;&gt;""))&gt;0,F89=0,ISBLANK(K89)),"Previously reported as BRT, please enter a value or provide explanation",
IF(AND(ROUND(F89,6)=ROUND(K89,6),ROUND(K89,6)&gt;0,NOT(ISBLANK(F89))),"Current = previous. Please re-enter value or provide explanation",
IF(AND(F89=0,ROUND(K89,6)=0,G89="ART",L89="NE"),"ART to NE – please explain",IF(AND(ROUND(K89,6)=0,G89="BRT"),"BRT to NE - please explain",
IF(AND(L89="NE",F89&gt;0,ABS(((K89-F89)/F89*100))&gt;=P89),CONCATENATE(FIXED(((K89-F89)/F89)*100,2),"% - please explain"),IF(AND(L89="ART",G89="ART",F89&gt;0,ABS(((K89-F89)/F89*100))&gt;=P89),CONCATENATE(FIXED(((K89-F89)/F89)*100,2),"% - please explain"),
IF(AND(ROUND(K89,6)=0,G89="BRT",F89&lt;&gt;0),CONCATENATE(FIXED(((K89-F89)/F89)*100,2),"% - BRT to NE - please explain"),
IF(AND(F89=0,ROUND(K89,6)&gt;0,G89="BRT",L89="BRT"),"OK",
IF(AND(F89=0,ROUND(K89,6)&gt;0,G89="BRT",L89="ART"),"BRT to ART – please explain",
IF(AND(F89=0,ROUND(K89,6)&gt;0),"please explain increase",
IF(AND(L89="ART",F89&lt;C89,F89&lt;&gt;0),CONCATENATE(FIXED(((K89-F89)/F89)*100,2),"% - BRT to ART – please explain"),
IF(AND(L89="ART",F89&lt;C89,F89=0),"No value for previous year",
IF(AND(L89="BRT",F89&gt;=C89,F89&lt;&gt;0),CONCATENATE(FIXED(((K89-F89)/F89)*100,2),"% - ART to BRT – please explain"),
IF(AND(L89="BRT",F89&gt;=C89,F89=0),"No value for previous year",
IF(AND(L89="BRT",F89&gt;0,ABS(((K89-F89)/F89*100))&lt;50),CONCATENATE(FIXED(((K89-F89)/F89)*100,2),"% - OK"),
IF(AND(L89="BRT",F89&gt;0,ABS(((K89-F89)/F89*100))&gt;=P89),CONCATENATE(FIXED(((K89-F89)/F89)*100,2),"% - please explain"),
IF(F89&lt;&gt;0,CONCATENATE(FIXED(((K89-F89)/F89)*100,2),"% - OK"),"No value for previous year")))))))))))))))))))))))))</f>
        <v/>
      </c>
      <c r="O89" s="75"/>
      <c r="P89" s="43" t="str" cm="1">
        <f t="array" ref="P89">IF(SUMPRODUCT(--(D89:E89&lt;&gt;""))=0,"",IF(ISERROR(VLOOKUP(A66,Codes!D$2:D$8,1,FALSE)),25,10))</f>
        <v/>
      </c>
      <c r="Q89" s="43" t="b" cm="1">
        <f t="array" ref="Q89">IF(AND(ISBLANK(K89), L89="BRT", LEN(O89)&gt;10), TRUE,
IF(SUMPRODUCT(--(D89:K89&lt;&gt;""))=0, TRUE,
IF(ISBLANK(L89), TRUE,
IF(S89=FALSE, FALSE,
IF(L89="INVALID", FALSE,
IF(AND(ISNUMBER(FIND("M/ment", M89)), LEN(O89)&gt;10), TRUE,
IF(AND(M89&lt;&gt;"OK", LEN(J89)&lt;10), FALSE,
IF(ISERR(FIND("OK", N89)),
IF(AND(FIND("please", LOWER(N89))&gt;0, LEN(O89)&lt;10), FALSE, TRUE),
TRUE))))))))</f>
        <v>1</v>
      </c>
      <c r="R89" t="str">
        <f t="shared" si="2"/>
        <v>BRT</v>
      </c>
      <c r="S89" t="b">
        <f t="shared" si="3"/>
        <v>0</v>
      </c>
    </row>
    <row r="90" spans="1:19" ht="25" customHeight="1">
      <c r="A90" s="35"/>
      <c r="B90" s="169"/>
      <c r="C90" s="169"/>
      <c r="D90" s="170"/>
      <c r="E90" s="170"/>
      <c r="F90" s="170"/>
      <c r="G90" s="170"/>
      <c r="H90" s="79"/>
      <c r="I90" s="75"/>
      <c r="J90" s="75"/>
      <c r="K90" s="163"/>
      <c r="L90" s="224"/>
      <c r="M90" s="184" t="str" cm="1">
        <f t="array" ref="M90">IF(AND(SUMPRODUCT(--(D90:E90&lt;&gt;""))=0,ISBLANK(K90)),"",IF(AND(K90&lt;&gt;"",NOT(ISNUMBER(K90))),"Please enter a numeric value for Total Emission",IF(AND(ISBLANK(K90),L90="BRT"),"Please enter a numeric value for Total Emission or a qualification for not providing BRT Total Emission",IF(ISBLANK(K90),"Please enter a numeric value for Total Emission",IF(ISBLANK(L90),"Please select ART, BRT or NE",IF(AND(ISBLANK(I90),ROUND(K90,6)&gt;0),"Enter method",IF(AND(ISBLANK(J90),L90&lt;&gt;""),"Ensure method is fully explained",IF(AND(SUMPRODUCT(--(D90:E90&lt;&gt;""))&gt;0,D90&lt;&gt;H90,K90=0),"Please explain change in M/ment type",IF(AND(SUMPRODUCT(--(D90:E90&lt;&gt;""))&gt;0,D90&lt;&gt;H90),IF(LEN(J90)&lt;5,"Please explain change in M/ment type; Ensure method is fully explained.",IF(AND(SUMPRODUCT(--(D90:E90&lt;&gt;""))&gt;0,D90&lt;&gt;H90),"Please explain change in M/ment type",IF(LEN(J90)&lt;5,"Ensure method is fully explained.","OK"))),IF(AND(ROUND(K90,6)&gt;0,LEN(J90)&lt;5),"Ensure method is fully explained.","OK"))))))))))</f>
        <v/>
      </c>
      <c r="N90" s="185" t="str" cm="1">
        <f t="array" ref="N90">IF(AND(SUMPRODUCT(--(D90:F90&lt;&gt;""))=0,ISBLANK(K90)),"",
IF(S90=FALSE,"Incorrect ART, BRT or NE. Please select correct threshold code",
IF(ISBLANK(F90),"No value for previous year",
IF(AND(F90=0,ROUND(K90,6)&gt;0,G90="NE"),"Please explain change from NE",
IF(AND(K90=0,L90="NE", OR(G90="ART",G90="BRT")),"Please explain change to NE",
IF(AND(SUMPRODUCT(--(D90:E90&lt;&gt;""))=0,F90=0,ROUND(K90,6)=0),"Previously not reported, please enter a value or 0 to confirm",IF(AND(G90="BRT",L90="BRT"),"OK",IF(AND(F90=0,OR(ROUND(K90,6)=0,K90&lt;C90),OR(G90="NA",G90="NE")),"OK",
IF(AND(SUMPRODUCT(--(D90:E90&lt;&gt;""))&gt;0,F90=0,ISBLANK(K90)),"Previously reported as BRT, please enter a value or provide explanation",
IF(AND(ROUND(F90,6)=ROUND(K90,6),ROUND(K90,6)&gt;0,NOT(ISBLANK(F90))),"Current = previous. Please re-enter value or provide explanation",
IF(AND(F90=0,ROUND(K90,6)=0,G90="ART",L90="NE"),"ART to NE – please explain",IF(AND(ROUND(K90,6)=0,G90="BRT"),"BRT to NE - please explain",
IF(AND(L90="NE",F90&gt;0,ABS(((K90-F90)/F90*100))&gt;=P90),CONCATENATE(FIXED(((K90-F90)/F90)*100,2),"% - please explain"),IF(AND(L90="ART",G90="ART",F90&gt;0,ABS(((K90-F90)/F90*100))&gt;=P90),CONCATENATE(FIXED(((K90-F90)/F90)*100,2),"% - please explain"),
IF(AND(ROUND(K90,6)=0,G90="BRT",F90&lt;&gt;0),CONCATENATE(FIXED(((K90-F90)/F90)*100,2),"% - BRT to NE - please explain"),
IF(AND(F90=0,ROUND(K90,6)&gt;0,G90="BRT",L90="BRT"),"OK",
IF(AND(F90=0,ROUND(K90,6)&gt;0,G90="BRT",L90="ART"),"BRT to ART – please explain",
IF(AND(F90=0,ROUND(K90,6)&gt;0),"please explain increase",
IF(AND(L90="ART",F90&lt;C90,F90&lt;&gt;0),CONCATENATE(FIXED(((K90-F90)/F90)*100,2),"% - BRT to ART – please explain"),
IF(AND(L90="ART",F90&lt;C90,F90=0),"No value for previous year",
IF(AND(L90="BRT",F90&gt;=C90,F90&lt;&gt;0),CONCATENATE(FIXED(((K90-F90)/F90)*100,2),"% - ART to BRT – please explain"),
IF(AND(L90="BRT",F90&gt;=C90,F90=0),"No value for previous year",
IF(AND(L90="BRT",F90&gt;0,ABS(((K90-F90)/F90*100))&lt;50),CONCATENATE(FIXED(((K90-F90)/F90)*100,2),"% - OK"),
IF(AND(L90="BRT",F90&gt;0,ABS(((K90-F90)/F90*100))&gt;=P90),CONCATENATE(FIXED(((K90-F90)/F90)*100,2),"% - please explain"),
IF(F90&lt;&gt;0,CONCATENATE(FIXED(((K90-F90)/F90)*100,2),"% - OK"),"No value for previous year")))))))))))))))))))))))))</f>
        <v/>
      </c>
      <c r="O90" s="75"/>
      <c r="P90" s="43" t="str" cm="1">
        <f t="array" ref="P90">IF(SUMPRODUCT(--(D90:E90&lt;&gt;""))=0,"",IF(ISERROR(VLOOKUP(A67,Codes!D$2:D$8,1,FALSE)),25,10))</f>
        <v/>
      </c>
      <c r="Q90" s="43" t="b" cm="1">
        <f t="array" ref="Q90">IF(AND(ISBLANK(K90), L90="BRT", LEN(O90)&gt;10), TRUE,
IF(SUMPRODUCT(--(D90:K90&lt;&gt;""))=0, TRUE,
IF(ISBLANK(L90), TRUE,
IF(S90=FALSE, FALSE,
IF(L90="INVALID", FALSE,
IF(AND(ISNUMBER(FIND("M/ment", M90)), LEN(O90)&gt;10), TRUE,
IF(AND(M90&lt;&gt;"OK", LEN(J90)&lt;10), FALSE,
IF(ISERR(FIND("OK", N90)),
IF(AND(FIND("please", LOWER(N90))&gt;0, LEN(O90)&lt;10), FALSE, TRUE),
TRUE))))))))</f>
        <v>1</v>
      </c>
      <c r="R90" t="str">
        <f t="shared" si="2"/>
        <v>BRT</v>
      </c>
      <c r="S90" t="b">
        <f t="shared" si="3"/>
        <v>0</v>
      </c>
    </row>
    <row r="91" spans="1:19" ht="25" customHeight="1">
      <c r="A91" s="35"/>
      <c r="B91" s="169"/>
      <c r="C91" s="169"/>
      <c r="D91" s="170"/>
      <c r="E91" s="170"/>
      <c r="F91" s="170"/>
      <c r="G91" s="170"/>
      <c r="H91" s="79"/>
      <c r="I91" s="75"/>
      <c r="J91" s="75"/>
      <c r="K91" s="163"/>
      <c r="L91" s="224"/>
      <c r="M91" s="184" t="str" cm="1">
        <f t="array" ref="M91">IF(AND(SUMPRODUCT(--(D91:E91&lt;&gt;""))=0,ISBLANK(K91)),"",IF(AND(K91&lt;&gt;"",NOT(ISNUMBER(K91))),"Please enter a numeric value for Total Emission",IF(AND(ISBLANK(K91),L91="BRT"),"Please enter a numeric value for Total Emission or a qualification for not providing BRT Total Emission",IF(ISBLANK(K91),"Please enter a numeric value for Total Emission",IF(ISBLANK(L91),"Please select ART, BRT or NE",IF(AND(ISBLANK(I91),ROUND(K91,6)&gt;0),"Enter method",IF(AND(ISBLANK(J91),L91&lt;&gt;""),"Ensure method is fully explained",IF(AND(SUMPRODUCT(--(D91:E91&lt;&gt;""))&gt;0,D91&lt;&gt;H91,K91=0),"Please explain change in M/ment type",IF(AND(SUMPRODUCT(--(D91:E91&lt;&gt;""))&gt;0,D91&lt;&gt;H91),IF(LEN(J91)&lt;5,"Please explain change in M/ment type; Ensure method is fully explained.",IF(AND(SUMPRODUCT(--(D91:E91&lt;&gt;""))&gt;0,D91&lt;&gt;H91),"Please explain change in M/ment type",IF(LEN(J91)&lt;5,"Ensure method is fully explained.","OK"))),IF(AND(ROUND(K91,6)&gt;0,LEN(J91)&lt;5),"Ensure method is fully explained.","OK"))))))))))</f>
        <v/>
      </c>
      <c r="N91" s="185" t="str" cm="1">
        <f t="array" ref="N91">IF(AND(SUMPRODUCT(--(D91:F91&lt;&gt;""))=0,ISBLANK(K91)),"",
IF(S91=FALSE,"Incorrect ART, BRT or NE. Please select correct threshold code",
IF(ISBLANK(F91),"No value for previous year",
IF(AND(F91=0,ROUND(K91,6)&gt;0,G91="NE"),"Please explain change from NE",
IF(AND(K91=0,L91="NE", OR(G91="ART",G91="BRT")),"Please explain change to NE",
IF(AND(SUMPRODUCT(--(D91:E91&lt;&gt;""))=0,F91=0,ROUND(K91,6)=0),"Previously not reported, please enter a value or 0 to confirm",IF(AND(G91="BRT",L91="BRT"),"OK",IF(AND(F91=0,OR(ROUND(K91,6)=0,K91&lt;C91),OR(G91="NA",G91="NE")),"OK",
IF(AND(SUMPRODUCT(--(D91:E91&lt;&gt;""))&gt;0,F91=0,ISBLANK(K91)),"Previously reported as BRT, please enter a value or provide explanation",
IF(AND(ROUND(F91,6)=ROUND(K91,6),ROUND(K91,6)&gt;0,NOT(ISBLANK(F91))),"Current = previous. Please re-enter value or provide explanation",
IF(AND(F91=0,ROUND(K91,6)=0,G91="ART",L91="NE"),"ART to NE – please explain",IF(AND(ROUND(K91,6)=0,G91="BRT"),"BRT to NE - please explain",
IF(AND(L91="NE",F91&gt;0,ABS(((K91-F91)/F91*100))&gt;=P91),CONCATENATE(FIXED(((K91-F91)/F91)*100,2),"% - please explain"),IF(AND(L91="ART",G91="ART",F91&gt;0,ABS(((K91-F91)/F91*100))&gt;=P91),CONCATENATE(FIXED(((K91-F91)/F91)*100,2),"% - please explain"),
IF(AND(ROUND(K91,6)=0,G91="BRT",F91&lt;&gt;0),CONCATENATE(FIXED(((K91-F91)/F91)*100,2),"% - BRT to NE - please explain"),
IF(AND(F91=0,ROUND(K91,6)&gt;0,G91="BRT",L91="BRT"),"OK",
IF(AND(F91=0,ROUND(K91,6)&gt;0,G91="BRT",L91="ART"),"BRT to ART – please explain",
IF(AND(F91=0,ROUND(K91,6)&gt;0),"please explain increase",
IF(AND(L91="ART",F91&lt;C91,F91&lt;&gt;0),CONCATENATE(FIXED(((K91-F91)/F91)*100,2),"% - BRT to ART – please explain"),
IF(AND(L91="ART",F91&lt;C91,F91=0),"No value for previous year",
IF(AND(L91="BRT",F91&gt;=C91,F91&lt;&gt;0),CONCATENATE(FIXED(((K91-F91)/F91)*100,2),"% - ART to BRT – please explain"),
IF(AND(L91="BRT",F91&gt;=C91,F91=0),"No value for previous year",
IF(AND(L91="BRT",F91&gt;0,ABS(((K91-F91)/F91*100))&lt;50),CONCATENATE(FIXED(((K91-F91)/F91)*100,2),"% - OK"),
IF(AND(L91="BRT",F91&gt;0,ABS(((K91-F91)/F91*100))&gt;=P91),CONCATENATE(FIXED(((K91-F91)/F91)*100,2),"% - please explain"),
IF(F91&lt;&gt;0,CONCATENATE(FIXED(((K91-F91)/F91)*100,2),"% - OK"),"No value for previous year")))))))))))))))))))))))))</f>
        <v/>
      </c>
      <c r="O91" s="75"/>
      <c r="P91" s="43" t="str" cm="1">
        <f t="array" ref="P91">IF(SUMPRODUCT(--(D91:E91&lt;&gt;""))=0,"",IF(ISERROR(VLOOKUP(A68,Codes!D$2:D$8,1,FALSE)),25,10))</f>
        <v/>
      </c>
      <c r="Q91" s="43" t="b" cm="1">
        <f t="array" ref="Q91">IF(AND(ISBLANK(K91), L91="BRT", LEN(O91)&gt;10), TRUE,
IF(SUMPRODUCT(--(D91:K91&lt;&gt;""))=0, TRUE,
IF(ISBLANK(L91), TRUE,
IF(S91=FALSE, FALSE,
IF(L91="INVALID", FALSE,
IF(AND(ISNUMBER(FIND("M/ment", M91)), LEN(O91)&gt;10), TRUE,
IF(AND(M91&lt;&gt;"OK", LEN(J91)&lt;10), FALSE,
IF(ISERR(FIND("OK", N91)),
IF(AND(FIND("please", LOWER(N91))&gt;0, LEN(O91)&lt;10), FALSE, TRUE),
TRUE))))))))</f>
        <v>1</v>
      </c>
      <c r="R91" t="str">
        <f t="shared" si="2"/>
        <v>BRT</v>
      </c>
      <c r="S91" t="b">
        <f t="shared" si="3"/>
        <v>0</v>
      </c>
    </row>
    <row r="92" spans="1:19" ht="25" customHeight="1">
      <c r="A92" s="35"/>
      <c r="B92" s="169"/>
      <c r="C92" s="169"/>
      <c r="D92" s="170"/>
      <c r="E92" s="170"/>
      <c r="F92" s="170"/>
      <c r="G92" s="170"/>
      <c r="H92" s="79"/>
      <c r="I92" s="75"/>
      <c r="J92" s="75"/>
      <c r="K92" s="163"/>
      <c r="L92" s="224"/>
      <c r="M92" s="184" t="str" cm="1">
        <f t="array" ref="M92">IF(AND(SUMPRODUCT(--(D92:E92&lt;&gt;""))=0,ISBLANK(K92)),"",IF(AND(K92&lt;&gt;"",NOT(ISNUMBER(K92))),"Please enter a numeric value for Total Emission",IF(AND(ISBLANK(K92),L92="BRT"),"Please enter a numeric value for Total Emission or a qualification for not providing BRT Total Emission",IF(ISBLANK(K92),"Please enter a numeric value for Total Emission",IF(ISBLANK(L92),"Please select ART, BRT or NE",IF(AND(ISBLANK(I92),ROUND(K92,6)&gt;0),"Enter method",IF(AND(ISBLANK(J92),L92&lt;&gt;""),"Ensure method is fully explained",IF(AND(SUMPRODUCT(--(D92:E92&lt;&gt;""))&gt;0,D92&lt;&gt;H92,K92=0),"Please explain change in M/ment type",IF(AND(SUMPRODUCT(--(D92:E92&lt;&gt;""))&gt;0,D92&lt;&gt;H92),IF(LEN(J92)&lt;5,"Please explain change in M/ment type; Ensure method is fully explained.",IF(AND(SUMPRODUCT(--(D92:E92&lt;&gt;""))&gt;0,D92&lt;&gt;H92),"Please explain change in M/ment type",IF(LEN(J92)&lt;5,"Ensure method is fully explained.","OK"))),IF(AND(ROUND(K92,6)&gt;0,LEN(J92)&lt;5),"Ensure method is fully explained.","OK"))))))))))</f>
        <v/>
      </c>
      <c r="N92" s="185" t="str" cm="1">
        <f t="array" ref="N92">IF(AND(SUMPRODUCT(--(D92:F92&lt;&gt;""))=0,ISBLANK(K92)),"",
IF(S92=FALSE,"Incorrect ART, BRT or NE. Please select correct threshold code",
IF(ISBLANK(F92),"No value for previous year",
IF(AND(F92=0,ROUND(K92,6)&gt;0,G92="NE"),"Please explain change from NE",
IF(AND(K92=0,L92="NE", OR(G92="ART",G92="BRT")),"Please explain change to NE",
IF(AND(SUMPRODUCT(--(D92:E92&lt;&gt;""))=0,F92=0,ROUND(K92,6)=0),"Previously not reported, please enter a value or 0 to confirm",IF(AND(G92="BRT",L92="BRT"),"OK",IF(AND(F92=0,OR(ROUND(K92,6)=0,K92&lt;C92),OR(G92="NA",G92="NE")),"OK",
IF(AND(SUMPRODUCT(--(D92:E92&lt;&gt;""))&gt;0,F92=0,ISBLANK(K92)),"Previously reported as BRT, please enter a value or provide explanation",
IF(AND(ROUND(F92,6)=ROUND(K92,6),ROUND(K92,6)&gt;0,NOT(ISBLANK(F92))),"Current = previous. Please re-enter value or provide explanation",
IF(AND(F92=0,ROUND(K92,6)=0,G92="ART",L92="NE"),"ART to NE – please explain",IF(AND(ROUND(K92,6)=0,G92="BRT"),"BRT to NE - please explain",
IF(AND(L92="NE",F92&gt;0,ABS(((K92-F92)/F92*100))&gt;=P92),CONCATENATE(FIXED(((K92-F92)/F92)*100,2),"% - please explain"),IF(AND(L92="ART",G92="ART",F92&gt;0,ABS(((K92-F92)/F92*100))&gt;=P92),CONCATENATE(FIXED(((K92-F92)/F92)*100,2),"% - please explain"),
IF(AND(ROUND(K92,6)=0,G92="BRT",F92&lt;&gt;0),CONCATENATE(FIXED(((K92-F92)/F92)*100,2),"% - BRT to NE - please explain"),
IF(AND(F92=0,ROUND(K92,6)&gt;0,G92="BRT",L92="BRT"),"OK",
IF(AND(F92=0,ROUND(K92,6)&gt;0,G92="BRT",L92="ART"),"BRT to ART – please explain",
IF(AND(F92=0,ROUND(K92,6)&gt;0),"please explain increase",
IF(AND(L92="ART",F92&lt;C92,F92&lt;&gt;0),CONCATENATE(FIXED(((K92-F92)/F92)*100,2),"% - BRT to ART – please explain"),
IF(AND(L92="ART",F92&lt;C92,F92=0),"No value for previous year",
IF(AND(L92="BRT",F92&gt;=C92,F92&lt;&gt;0),CONCATENATE(FIXED(((K92-F92)/F92)*100,2),"% - ART to BRT – please explain"),
IF(AND(L92="BRT",F92&gt;=C92,F92=0),"No value for previous year",
IF(AND(L92="BRT",F92&gt;0,ABS(((K92-F92)/F92*100))&lt;50),CONCATENATE(FIXED(((K92-F92)/F92)*100,2),"% - OK"),
IF(AND(L92="BRT",F92&gt;0,ABS(((K92-F92)/F92*100))&gt;=P92),CONCATENATE(FIXED(((K92-F92)/F92)*100,2),"% - please explain"),
IF(F92&lt;&gt;0,CONCATENATE(FIXED(((K92-F92)/F92)*100,2),"% - OK"),"No value for previous year")))))))))))))))))))))))))</f>
        <v/>
      </c>
      <c r="O92" s="75"/>
      <c r="P92" s="43" t="str" cm="1">
        <f t="array" ref="P92">IF(SUMPRODUCT(--(D92:E92&lt;&gt;""))=0,"",IF(ISERROR(VLOOKUP(A69,Codes!D$2:D$8,1,FALSE)),25,10))</f>
        <v/>
      </c>
      <c r="Q92" s="43" t="b" cm="1">
        <f t="array" ref="Q92">IF(AND(ISBLANK(K92), L92="BRT", LEN(O92)&gt;10), TRUE,
IF(SUMPRODUCT(--(D92:K92&lt;&gt;""))=0, TRUE,
IF(ISBLANK(L92), TRUE,
IF(S92=FALSE, FALSE,
IF(L92="INVALID", FALSE,
IF(AND(ISNUMBER(FIND("M/ment", M92)), LEN(O92)&gt;10), TRUE,
IF(AND(M92&lt;&gt;"OK", LEN(J92)&lt;10), FALSE,
IF(ISERR(FIND("OK", N92)),
IF(AND(FIND("please", LOWER(N92))&gt;0, LEN(O92)&lt;10), FALSE, TRUE),
TRUE))))))))</f>
        <v>1</v>
      </c>
      <c r="R92" t="str">
        <f t="shared" si="2"/>
        <v>BRT</v>
      </c>
      <c r="S92" t="b">
        <f t="shared" si="3"/>
        <v>0</v>
      </c>
    </row>
    <row r="93" spans="1:19" ht="25" customHeight="1">
      <c r="A93" s="35"/>
      <c r="B93" s="169"/>
      <c r="C93" s="169"/>
      <c r="D93" s="170"/>
      <c r="E93" s="170"/>
      <c r="F93" s="170"/>
      <c r="G93" s="170"/>
      <c r="H93" s="79"/>
      <c r="I93" s="75"/>
      <c r="J93" s="75"/>
      <c r="K93" s="163"/>
      <c r="L93" s="224"/>
      <c r="M93" s="184" t="str" cm="1">
        <f t="array" ref="M93">IF(AND(SUMPRODUCT(--(D93:E93&lt;&gt;""))=0,ISBLANK(K93)),"",IF(AND(K93&lt;&gt;"",NOT(ISNUMBER(K93))),"Please enter a numeric value for Total Emission",IF(AND(ISBLANK(K93),L93="BRT"),"Please enter a numeric value for Total Emission or a qualification for not providing BRT Total Emission",IF(ISBLANK(K93),"Please enter a numeric value for Total Emission",IF(ISBLANK(L93),"Please select ART, BRT or NE",IF(AND(ISBLANK(I93),ROUND(K93,6)&gt;0),"Enter method",IF(AND(ISBLANK(J93),L93&lt;&gt;""),"Ensure method is fully explained",IF(AND(SUMPRODUCT(--(D93:E93&lt;&gt;""))&gt;0,D93&lt;&gt;H93,K93=0),"Please explain change in M/ment type",IF(AND(SUMPRODUCT(--(D93:E93&lt;&gt;""))&gt;0,D93&lt;&gt;H93),IF(LEN(J93)&lt;5,"Please explain change in M/ment type; Ensure method is fully explained.",IF(AND(SUMPRODUCT(--(D93:E93&lt;&gt;""))&gt;0,D93&lt;&gt;H93),"Please explain change in M/ment type",IF(LEN(J93)&lt;5,"Ensure method is fully explained.","OK"))),IF(AND(ROUND(K93,6)&gt;0,LEN(J93)&lt;5),"Ensure method is fully explained.","OK"))))))))))</f>
        <v/>
      </c>
      <c r="N93" s="185" t="str" cm="1">
        <f t="array" ref="N93">IF(AND(SUMPRODUCT(--(D93:F93&lt;&gt;""))=0,ISBLANK(K93)),"",
IF(S93=FALSE,"Incorrect ART, BRT or NE. Please select correct threshold code",
IF(ISBLANK(F93),"No value for previous year",
IF(AND(F93=0,ROUND(K93,6)&gt;0,G93="NE"),"Please explain change from NE",
IF(AND(K93=0,L93="NE", OR(G93="ART",G93="BRT")),"Please explain change to NE",
IF(AND(SUMPRODUCT(--(D93:E93&lt;&gt;""))=0,F93=0,ROUND(K93,6)=0),"Previously not reported, please enter a value or 0 to confirm",IF(AND(G93="BRT",L93="BRT"),"OK",IF(AND(F93=0,OR(ROUND(K93,6)=0,K93&lt;C93),OR(G93="NA",G93="NE")),"OK",
IF(AND(SUMPRODUCT(--(D93:E93&lt;&gt;""))&gt;0,F93=0,ISBLANK(K93)),"Previously reported as BRT, please enter a value or provide explanation",
IF(AND(ROUND(F93,6)=ROUND(K93,6),ROUND(K93,6)&gt;0,NOT(ISBLANK(F93))),"Current = previous. Please re-enter value or provide explanation",
IF(AND(F93=0,ROUND(K93,6)=0,G93="ART",L93="NE"),"ART to NE – please explain",IF(AND(ROUND(K93,6)=0,G93="BRT"),"BRT to NE - please explain",
IF(AND(L93="NE",F93&gt;0,ABS(((K93-F93)/F93*100))&gt;=P93),CONCATENATE(FIXED(((K93-F93)/F93)*100,2),"% - please explain"),IF(AND(L93="ART",G93="ART",F93&gt;0,ABS(((K93-F93)/F93*100))&gt;=P93),CONCATENATE(FIXED(((K93-F93)/F93)*100,2),"% - please explain"),
IF(AND(ROUND(K93,6)=0,G93="BRT",F93&lt;&gt;0),CONCATENATE(FIXED(((K93-F93)/F93)*100,2),"% - BRT to NE - please explain"),
IF(AND(F93=0,ROUND(K93,6)&gt;0,G93="BRT",L93="BRT"),"OK",
IF(AND(F93=0,ROUND(K93,6)&gt;0,G93="BRT",L93="ART"),"BRT to ART – please explain",
IF(AND(F93=0,ROUND(K93,6)&gt;0),"please explain increase",
IF(AND(L93="ART",F93&lt;C93,F93&lt;&gt;0),CONCATENATE(FIXED(((K93-F93)/F93)*100,2),"% - BRT to ART – please explain"),
IF(AND(L93="ART",F93&lt;C93,F93=0),"No value for previous year",
IF(AND(L93="BRT",F93&gt;=C93,F93&lt;&gt;0),CONCATENATE(FIXED(((K93-F93)/F93)*100,2),"% - ART to BRT – please explain"),
IF(AND(L93="BRT",F93&gt;=C93,F93=0),"No value for previous year",
IF(AND(L93="BRT",F93&gt;0,ABS(((K93-F93)/F93*100))&lt;50),CONCATENATE(FIXED(((K93-F93)/F93)*100,2),"% - OK"),
IF(AND(L93="BRT",F93&gt;0,ABS(((K93-F93)/F93*100))&gt;=P93),CONCATENATE(FIXED(((K93-F93)/F93)*100,2),"% - please explain"),
IF(F93&lt;&gt;0,CONCATENATE(FIXED(((K93-F93)/F93)*100,2),"% - OK"),"No value for previous year")))))))))))))))))))))))))</f>
        <v/>
      </c>
      <c r="O93" s="75"/>
      <c r="P93" s="43" t="str" cm="1">
        <f t="array" ref="P93">IF(SUMPRODUCT(--(D93:E93&lt;&gt;""))=0,"",IF(ISERROR(VLOOKUP(A70,Codes!D$2:D$8,1,FALSE)),25,10))</f>
        <v/>
      </c>
      <c r="Q93" s="43" t="b" cm="1">
        <f t="array" ref="Q93">IF(AND(ISBLANK(K93), L93="BRT", LEN(O93)&gt;10), TRUE,
IF(SUMPRODUCT(--(D93:K93&lt;&gt;""))=0, TRUE,
IF(ISBLANK(L93), TRUE,
IF(S93=FALSE, FALSE,
IF(L93="INVALID", FALSE,
IF(AND(ISNUMBER(FIND("M/ment", M93)), LEN(O93)&gt;10), TRUE,
IF(AND(M93&lt;&gt;"OK", LEN(J93)&lt;10), FALSE,
IF(ISERR(FIND("OK", N93)),
IF(AND(FIND("please", LOWER(N93))&gt;0, LEN(O93)&lt;10), FALSE, TRUE),
TRUE))))))))</f>
        <v>1</v>
      </c>
      <c r="R93" t="str">
        <f t="shared" si="2"/>
        <v>BRT</v>
      </c>
      <c r="S93" t="b">
        <f t="shared" si="3"/>
        <v>0</v>
      </c>
    </row>
    <row r="94" spans="1:19" ht="25" customHeight="1">
      <c r="A94" s="35"/>
      <c r="B94" s="169"/>
      <c r="C94" s="169"/>
      <c r="D94" s="170"/>
      <c r="E94" s="170"/>
      <c r="F94" s="170"/>
      <c r="G94" s="170"/>
      <c r="H94" s="79"/>
      <c r="I94" s="75"/>
      <c r="J94" s="75"/>
      <c r="K94" s="163"/>
      <c r="L94" s="224"/>
      <c r="M94" s="184" t="str" cm="1">
        <f t="array" ref="M94">IF(AND(SUMPRODUCT(--(D94:E94&lt;&gt;""))=0,ISBLANK(K94)),"",IF(AND(K94&lt;&gt;"",NOT(ISNUMBER(K94))),"Please enter a numeric value for Total Emission",IF(AND(ISBLANK(K94),L94="BRT"),"Please enter a numeric value for Total Emission or a qualification for not providing BRT Total Emission",IF(ISBLANK(K94),"Please enter a numeric value for Total Emission",IF(ISBLANK(L94),"Please select ART, BRT or NE",IF(AND(ISBLANK(I94),ROUND(K94,6)&gt;0),"Enter method",IF(AND(ISBLANK(J94),L94&lt;&gt;""),"Ensure method is fully explained",IF(AND(SUMPRODUCT(--(D94:E94&lt;&gt;""))&gt;0,D94&lt;&gt;H94,K94=0),"Please explain change in M/ment type",IF(AND(SUMPRODUCT(--(D94:E94&lt;&gt;""))&gt;0,D94&lt;&gt;H94),IF(LEN(J94)&lt;5,"Please explain change in M/ment type; Ensure method is fully explained.",IF(AND(SUMPRODUCT(--(D94:E94&lt;&gt;""))&gt;0,D94&lt;&gt;H94),"Please explain change in M/ment type",IF(LEN(J94)&lt;5,"Ensure method is fully explained.","OK"))),IF(AND(ROUND(K94,6)&gt;0,LEN(J94)&lt;5),"Ensure method is fully explained.","OK"))))))))))</f>
        <v/>
      </c>
      <c r="N94" s="185" t="str" cm="1">
        <f t="array" ref="N94">IF(AND(SUMPRODUCT(--(D94:F94&lt;&gt;""))=0,ISBLANK(K94)),"",
IF(S94=FALSE,"Incorrect ART, BRT or NE. Please select correct threshold code",
IF(ISBLANK(F94),"No value for previous year",
IF(AND(F94=0,ROUND(K94,6)&gt;0,G94="NE"),"Please explain change from NE",
IF(AND(K94=0,L94="NE", OR(G94="ART",G94="BRT")),"Please explain change to NE",
IF(AND(SUMPRODUCT(--(D94:E94&lt;&gt;""))=0,F94=0,ROUND(K94,6)=0),"Previously not reported, please enter a value or 0 to confirm",IF(AND(G94="BRT",L94="BRT"),"OK",IF(AND(F94=0,OR(ROUND(K94,6)=0,K94&lt;C94),OR(G94="NA",G94="NE")),"OK",
IF(AND(SUMPRODUCT(--(D94:E94&lt;&gt;""))&gt;0,F94=0,ISBLANK(K94)),"Previously reported as BRT, please enter a value or provide explanation",
IF(AND(ROUND(F94,6)=ROUND(K94,6),ROUND(K94,6)&gt;0,NOT(ISBLANK(F94))),"Current = previous. Please re-enter value or provide explanation",
IF(AND(F94=0,ROUND(K94,6)=0,G94="ART",L94="NE"),"ART to NE – please explain",IF(AND(ROUND(K94,6)=0,G94="BRT"),"BRT to NE - please explain",
IF(AND(L94="NE",F94&gt;0,ABS(((K94-F94)/F94*100))&gt;=P94),CONCATENATE(FIXED(((K94-F94)/F94)*100,2),"% - please explain"),IF(AND(L94="ART",G94="ART",F94&gt;0,ABS(((K94-F94)/F94*100))&gt;=P94),CONCATENATE(FIXED(((K94-F94)/F94)*100,2),"% - please explain"),
IF(AND(ROUND(K94,6)=0,G94="BRT",F94&lt;&gt;0),CONCATENATE(FIXED(((K94-F94)/F94)*100,2),"% - BRT to NE - please explain"),
IF(AND(F94=0,ROUND(K94,6)&gt;0,G94="BRT",L94="BRT"),"OK",
IF(AND(F94=0,ROUND(K94,6)&gt;0,G94="BRT",L94="ART"),"BRT to ART – please explain",
IF(AND(F94=0,ROUND(K94,6)&gt;0),"please explain increase",
IF(AND(L94="ART",F94&lt;C94,F94&lt;&gt;0),CONCATENATE(FIXED(((K94-F94)/F94)*100,2),"% - BRT to ART – please explain"),
IF(AND(L94="ART",F94&lt;C94,F94=0),"No value for previous year",
IF(AND(L94="BRT",F94&gt;=C94,F94&lt;&gt;0),CONCATENATE(FIXED(((K94-F94)/F94)*100,2),"% - ART to BRT – please explain"),
IF(AND(L94="BRT",F94&gt;=C94,F94=0),"No value for previous year",
IF(AND(L94="BRT",F94&gt;0,ABS(((K94-F94)/F94*100))&lt;50),CONCATENATE(FIXED(((K94-F94)/F94)*100,2),"% - OK"),
IF(AND(L94="BRT",F94&gt;0,ABS(((K94-F94)/F94*100))&gt;=P94),CONCATENATE(FIXED(((K94-F94)/F94)*100,2),"% - please explain"),
IF(F94&lt;&gt;0,CONCATENATE(FIXED(((K94-F94)/F94)*100,2),"% - OK"),"No value for previous year")))))))))))))))))))))))))</f>
        <v/>
      </c>
      <c r="O94" s="75"/>
      <c r="P94" s="43" t="str" cm="1">
        <f t="array" ref="P94">IF(SUMPRODUCT(--(D94:E94&lt;&gt;""))=0,"",IF(ISERROR(VLOOKUP(A71,Codes!D$2:D$8,1,FALSE)),25,10))</f>
        <v/>
      </c>
      <c r="Q94" s="43" t="b" cm="1">
        <f t="array" ref="Q94">IF(AND(ISBLANK(K94), L94="BRT", LEN(O94)&gt;10), TRUE,
IF(SUMPRODUCT(--(D94:K94&lt;&gt;""))=0, TRUE,
IF(ISBLANK(L94), TRUE,
IF(S94=FALSE, FALSE,
IF(L94="INVALID", FALSE,
IF(AND(ISNUMBER(FIND("M/ment", M94)), LEN(O94)&gt;10), TRUE,
IF(AND(M94&lt;&gt;"OK", LEN(J94)&lt;10), FALSE,
IF(ISERR(FIND("OK", N94)),
IF(AND(FIND("please", LOWER(N94))&gt;0, LEN(O94)&lt;10), FALSE, TRUE),
TRUE))))))))</f>
        <v>1</v>
      </c>
      <c r="R94" t="str">
        <f t="shared" si="2"/>
        <v>BRT</v>
      </c>
      <c r="S94" t="b">
        <f t="shared" si="3"/>
        <v>0</v>
      </c>
    </row>
    <row r="95" spans="1:19" ht="25" customHeight="1">
      <c r="A95" s="35"/>
      <c r="B95" s="169"/>
      <c r="C95" s="169"/>
      <c r="D95" s="170"/>
      <c r="E95" s="170"/>
      <c r="F95" s="170"/>
      <c r="G95" s="170"/>
      <c r="H95" s="79"/>
      <c r="I95" s="75"/>
      <c r="J95" s="75"/>
      <c r="K95" s="163"/>
      <c r="L95" s="224"/>
      <c r="M95" s="184" t="str" cm="1">
        <f t="array" ref="M95">IF(AND(SUMPRODUCT(--(D95:E95&lt;&gt;""))=0,ISBLANK(K95)),"",IF(AND(K95&lt;&gt;"",NOT(ISNUMBER(K95))),"Please enter a numeric value for Total Emission",IF(AND(ISBLANK(K95),L95="BRT"),"Please enter a numeric value for Total Emission or a qualification for not providing BRT Total Emission",IF(ISBLANK(K95),"Please enter a numeric value for Total Emission",IF(ISBLANK(L95),"Please select ART, BRT or NE",IF(AND(ISBLANK(I95),ROUND(K95,6)&gt;0),"Enter method",IF(AND(ISBLANK(J95),L95&lt;&gt;""),"Ensure method is fully explained",IF(AND(SUMPRODUCT(--(D95:E95&lt;&gt;""))&gt;0,D95&lt;&gt;H95,K95=0),"Please explain change in M/ment type",IF(AND(SUMPRODUCT(--(D95:E95&lt;&gt;""))&gt;0,D95&lt;&gt;H95),IF(LEN(J95)&lt;5,"Please explain change in M/ment type; Ensure method is fully explained.",IF(AND(SUMPRODUCT(--(D95:E95&lt;&gt;""))&gt;0,D95&lt;&gt;H95),"Please explain change in M/ment type",IF(LEN(J95)&lt;5,"Ensure method is fully explained.","OK"))),IF(AND(ROUND(K95,6)&gt;0,LEN(J95)&lt;5),"Ensure method is fully explained.","OK"))))))))))</f>
        <v/>
      </c>
      <c r="N95" s="185" t="str" cm="1">
        <f t="array" ref="N95">IF(AND(SUMPRODUCT(--(D95:F95&lt;&gt;""))=0,ISBLANK(K95)),"",
IF(S95=FALSE,"Incorrect ART, BRT or NE. Please select correct threshold code",
IF(ISBLANK(F95),"No value for previous year",
IF(AND(F95=0,ROUND(K95,6)&gt;0,G95="NE"),"Please explain change from NE",
IF(AND(K95=0,L95="NE", OR(G95="ART",G95="BRT")),"Please explain change to NE",
IF(AND(SUMPRODUCT(--(D95:E95&lt;&gt;""))=0,F95=0,ROUND(K95,6)=0),"Previously not reported, please enter a value or 0 to confirm",IF(AND(G95="BRT",L95="BRT"),"OK",IF(AND(F95=0,OR(ROUND(K95,6)=0,K95&lt;C95),OR(G95="NA",G95="NE")),"OK",
IF(AND(SUMPRODUCT(--(D95:E95&lt;&gt;""))&gt;0,F95=0,ISBLANK(K95)),"Previously reported as BRT, please enter a value or provide explanation",
IF(AND(ROUND(F95,6)=ROUND(K95,6),ROUND(K95,6)&gt;0,NOT(ISBLANK(F95))),"Current = previous. Please re-enter value or provide explanation",
IF(AND(F95=0,ROUND(K95,6)=0,G95="ART",L95="NE"),"ART to NE – please explain",IF(AND(ROUND(K95,6)=0,G95="BRT"),"BRT to NE - please explain",
IF(AND(L95="NE",F95&gt;0,ABS(((K95-F95)/F95*100))&gt;=P95),CONCATENATE(FIXED(((K95-F95)/F95)*100,2),"% - please explain"),IF(AND(L95="ART",G95="ART",F95&gt;0,ABS(((K95-F95)/F95*100))&gt;=P95),CONCATENATE(FIXED(((K95-F95)/F95)*100,2),"% - please explain"),
IF(AND(ROUND(K95,6)=0,G95="BRT",F95&lt;&gt;0),CONCATENATE(FIXED(((K95-F95)/F95)*100,2),"% - BRT to NE - please explain"),
IF(AND(F95=0,ROUND(K95,6)&gt;0,G95="BRT",L95="BRT"),"OK",
IF(AND(F95=0,ROUND(K95,6)&gt;0,G95="BRT",L95="ART"),"BRT to ART – please explain",
IF(AND(F95=0,ROUND(K95,6)&gt;0),"please explain increase",
IF(AND(L95="ART",F95&lt;C95,F95&lt;&gt;0),CONCATENATE(FIXED(((K95-F95)/F95)*100,2),"% - BRT to ART – please explain"),
IF(AND(L95="ART",F95&lt;C95,F95=0),"No value for previous year",
IF(AND(L95="BRT",F95&gt;=C95,F95&lt;&gt;0),CONCATENATE(FIXED(((K95-F95)/F95)*100,2),"% - ART to BRT – please explain"),
IF(AND(L95="BRT",F95&gt;=C95,F95=0),"No value for previous year",
IF(AND(L95="BRT",F95&gt;0,ABS(((K95-F95)/F95*100))&lt;50),CONCATENATE(FIXED(((K95-F95)/F95)*100,2),"% - OK"),
IF(AND(L95="BRT",F95&gt;0,ABS(((K95-F95)/F95*100))&gt;=P95),CONCATENATE(FIXED(((K95-F95)/F95)*100,2),"% - please explain"),
IF(F95&lt;&gt;0,CONCATENATE(FIXED(((K95-F95)/F95)*100,2),"% - OK"),"No value for previous year")))))))))))))))))))))))))</f>
        <v/>
      </c>
      <c r="O95" s="75"/>
      <c r="P95" s="43" t="str" cm="1">
        <f t="array" ref="P95">IF(SUMPRODUCT(--(D95:E95&lt;&gt;""))=0,"",IF(ISERROR(VLOOKUP(A72,Codes!D$2:D$8,1,FALSE)),25,10))</f>
        <v/>
      </c>
      <c r="Q95" s="43" t="b" cm="1">
        <f t="array" ref="Q95">IF(AND(ISBLANK(K95), L95="BRT", LEN(O95)&gt;10), TRUE,
IF(SUMPRODUCT(--(D95:K95&lt;&gt;""))=0, TRUE,
IF(ISBLANK(L95), TRUE,
IF(S95=FALSE, FALSE,
IF(L95="INVALID", FALSE,
IF(AND(ISNUMBER(FIND("M/ment", M95)), LEN(O95)&gt;10), TRUE,
IF(AND(M95&lt;&gt;"OK", LEN(J95)&lt;10), FALSE,
IF(ISERR(FIND("OK", N95)),
IF(AND(FIND("please", LOWER(N95))&gt;0, LEN(O95)&lt;10), FALSE, TRUE),
TRUE))))))))</f>
        <v>1</v>
      </c>
      <c r="R95" t="str">
        <f t="shared" si="2"/>
        <v>BRT</v>
      </c>
      <c r="S95" t="b">
        <f t="shared" si="3"/>
        <v>0</v>
      </c>
    </row>
    <row r="96" spans="1:19" ht="25" customHeight="1">
      <c r="A96" s="35"/>
      <c r="B96" s="169"/>
      <c r="C96" s="169"/>
      <c r="D96" s="170"/>
      <c r="E96" s="170"/>
      <c r="F96" s="170"/>
      <c r="G96" s="170"/>
      <c r="H96" s="79"/>
      <c r="I96" s="75"/>
      <c r="J96" s="75"/>
      <c r="K96" s="163"/>
      <c r="L96" s="224"/>
      <c r="M96" s="184" t="str" cm="1">
        <f t="array" ref="M96">IF(AND(SUMPRODUCT(--(D96:E96&lt;&gt;""))=0,ISBLANK(K96)),"",IF(AND(K96&lt;&gt;"",NOT(ISNUMBER(K96))),"Please enter a numeric value for Total Emission",IF(AND(ISBLANK(K96),L96="BRT"),"Please enter a numeric value for Total Emission or a qualification for not providing BRT Total Emission",IF(ISBLANK(K96),"Please enter a numeric value for Total Emission",IF(ISBLANK(L96),"Please select ART, BRT or NE",IF(AND(ISBLANK(I96),ROUND(K96,6)&gt;0),"Enter method",IF(AND(ISBLANK(J96),L96&lt;&gt;""),"Ensure method is fully explained",IF(AND(SUMPRODUCT(--(D96:E96&lt;&gt;""))&gt;0,D96&lt;&gt;H96,K96=0),"Please explain change in M/ment type",IF(AND(SUMPRODUCT(--(D96:E96&lt;&gt;""))&gt;0,D96&lt;&gt;H96),IF(LEN(J96)&lt;5,"Please explain change in M/ment type; Ensure method is fully explained.",IF(AND(SUMPRODUCT(--(D96:E96&lt;&gt;""))&gt;0,D96&lt;&gt;H96),"Please explain change in M/ment type",IF(LEN(J96)&lt;5,"Ensure method is fully explained.","OK"))),IF(AND(ROUND(K96,6)&gt;0,LEN(J96)&lt;5),"Ensure method is fully explained.","OK"))))))))))</f>
        <v/>
      </c>
      <c r="N96" s="185" t="str" cm="1">
        <f t="array" ref="N96">IF(AND(SUMPRODUCT(--(D96:F96&lt;&gt;""))=0,ISBLANK(K96)),"",
IF(S96=FALSE,"Incorrect ART, BRT or NE. Please select correct threshold code",
IF(ISBLANK(F96),"No value for previous year",
IF(AND(F96=0,ROUND(K96,6)&gt;0,G96="NE"),"Please explain change from NE",
IF(AND(K96=0,L96="NE", OR(G96="ART",G96="BRT")),"Please explain change to NE",
IF(AND(SUMPRODUCT(--(D96:E96&lt;&gt;""))=0,F96=0,ROUND(K96,6)=0),"Previously not reported, please enter a value or 0 to confirm",IF(AND(G96="BRT",L96="BRT"),"OK",IF(AND(F96=0,OR(ROUND(K96,6)=0,K96&lt;C96),OR(G96="NA",G96="NE")),"OK",
IF(AND(SUMPRODUCT(--(D96:E96&lt;&gt;""))&gt;0,F96=0,ISBLANK(K96)),"Previously reported as BRT, please enter a value or provide explanation",
IF(AND(ROUND(F96,6)=ROUND(K96,6),ROUND(K96,6)&gt;0,NOT(ISBLANK(F96))),"Current = previous. Please re-enter value or provide explanation",
IF(AND(F96=0,ROUND(K96,6)=0,G96="ART",L96="NE"),"ART to NE – please explain",IF(AND(ROUND(K96,6)=0,G96="BRT"),"BRT to NE - please explain",
IF(AND(L96="NE",F96&gt;0,ABS(((K96-F96)/F96*100))&gt;=P96),CONCATENATE(FIXED(((K96-F96)/F96)*100,2),"% - please explain"),IF(AND(L96="ART",G96="ART",F96&gt;0,ABS(((K96-F96)/F96*100))&gt;=P96),CONCATENATE(FIXED(((K96-F96)/F96)*100,2),"% - please explain"),
IF(AND(ROUND(K96,6)=0,G96="BRT",F96&lt;&gt;0),CONCATENATE(FIXED(((K96-F96)/F96)*100,2),"% - BRT to NE - please explain"),
IF(AND(F96=0,ROUND(K96,6)&gt;0,G96="BRT",L96="BRT"),"OK",
IF(AND(F96=0,ROUND(K96,6)&gt;0,G96="BRT",L96="ART"),"BRT to ART – please explain",
IF(AND(F96=0,ROUND(K96,6)&gt;0),"please explain increase",
IF(AND(L96="ART",F96&lt;C96,F96&lt;&gt;0),CONCATENATE(FIXED(((K96-F96)/F96)*100,2),"% - BRT to ART – please explain"),
IF(AND(L96="ART",F96&lt;C96,F96=0),"No value for previous year",
IF(AND(L96="BRT",F96&gt;=C96,F96&lt;&gt;0),CONCATENATE(FIXED(((K96-F96)/F96)*100,2),"% - ART to BRT – please explain"),
IF(AND(L96="BRT",F96&gt;=C96,F96=0),"No value for previous year",
IF(AND(L96="BRT",F96&gt;0,ABS(((K96-F96)/F96*100))&lt;50),CONCATENATE(FIXED(((K96-F96)/F96)*100,2),"% - OK"),
IF(AND(L96="BRT",F96&gt;0,ABS(((K96-F96)/F96*100))&gt;=P96),CONCATENATE(FIXED(((K96-F96)/F96)*100,2),"% - please explain"),
IF(F96&lt;&gt;0,CONCATENATE(FIXED(((K96-F96)/F96)*100,2),"% - OK"),"No value for previous year")))))))))))))))))))))))))</f>
        <v/>
      </c>
      <c r="O96" s="75"/>
      <c r="P96" s="43" t="str" cm="1">
        <f t="array" ref="P96">IF(SUMPRODUCT(--(D96:E96&lt;&gt;""))=0,"",IF(ISERROR(VLOOKUP(A73,Codes!D$2:D$8,1,FALSE)),25,10))</f>
        <v/>
      </c>
      <c r="Q96" s="43" t="b" cm="1">
        <f t="array" ref="Q96">IF(AND(ISBLANK(K96), L96="BRT", LEN(O96)&gt;10), TRUE,
IF(SUMPRODUCT(--(D96:K96&lt;&gt;""))=0, TRUE,
IF(ISBLANK(L96), TRUE,
IF(S96=FALSE, FALSE,
IF(L96="INVALID", FALSE,
IF(AND(ISNUMBER(FIND("M/ment", M96)), LEN(O96)&gt;10), TRUE,
IF(AND(M96&lt;&gt;"OK", LEN(J96)&lt;10), FALSE,
IF(ISERR(FIND("OK", N96)),
IF(AND(FIND("please", LOWER(N96))&gt;0, LEN(O96)&lt;10), FALSE, TRUE),
TRUE))))))))</f>
        <v>1</v>
      </c>
      <c r="R96" t="str">
        <f t="shared" si="2"/>
        <v>BRT</v>
      </c>
      <c r="S96" t="b">
        <f t="shared" si="3"/>
        <v>0</v>
      </c>
    </row>
    <row r="97" spans="1:19" ht="25" customHeight="1">
      <c r="A97" s="35"/>
      <c r="B97" s="169"/>
      <c r="C97" s="169"/>
      <c r="D97" s="170"/>
      <c r="E97" s="170"/>
      <c r="F97" s="170"/>
      <c r="G97" s="170"/>
      <c r="H97" s="79"/>
      <c r="I97" s="75"/>
      <c r="J97" s="75"/>
      <c r="K97" s="163"/>
      <c r="L97" s="224"/>
      <c r="M97" s="184" t="str" cm="1">
        <f t="array" ref="M97">IF(AND(SUMPRODUCT(--(D97:E97&lt;&gt;""))=0,ISBLANK(K97)),"",IF(AND(K97&lt;&gt;"",NOT(ISNUMBER(K97))),"Please enter a numeric value for Total Emission",IF(AND(ISBLANK(K97),L97="BRT"),"Please enter a numeric value for Total Emission or a qualification for not providing BRT Total Emission",IF(ISBLANK(K97),"Please enter a numeric value for Total Emission",IF(ISBLANK(L97),"Please select ART, BRT or NE",IF(AND(ISBLANK(I97),ROUND(K97,6)&gt;0),"Enter method",IF(AND(ISBLANK(J97),L97&lt;&gt;""),"Ensure method is fully explained",IF(AND(SUMPRODUCT(--(D97:E97&lt;&gt;""))&gt;0,D97&lt;&gt;H97,K97=0),"Please explain change in M/ment type",IF(AND(SUMPRODUCT(--(D97:E97&lt;&gt;""))&gt;0,D97&lt;&gt;H97),IF(LEN(J97)&lt;5,"Please explain change in M/ment type; Ensure method is fully explained.",IF(AND(SUMPRODUCT(--(D97:E97&lt;&gt;""))&gt;0,D97&lt;&gt;H97),"Please explain change in M/ment type",IF(LEN(J97)&lt;5,"Ensure method is fully explained.","OK"))),IF(AND(ROUND(K97,6)&gt;0,LEN(J97)&lt;5),"Ensure method is fully explained.","OK"))))))))))</f>
        <v/>
      </c>
      <c r="N97" s="185" t="str" cm="1">
        <f t="array" ref="N97">IF(AND(SUMPRODUCT(--(D97:F97&lt;&gt;""))=0,ISBLANK(K97)),"",
IF(S97=FALSE,"Incorrect ART, BRT or NE. Please select correct threshold code",
IF(ISBLANK(F97),"No value for previous year",
IF(AND(F97=0,ROUND(K97,6)&gt;0,G97="NE"),"Please explain change from NE",
IF(AND(K97=0,L97="NE", OR(G97="ART",G97="BRT")),"Please explain change to NE",
IF(AND(SUMPRODUCT(--(D97:E97&lt;&gt;""))=0,F97=0,ROUND(K97,6)=0),"Previously not reported, please enter a value or 0 to confirm",IF(AND(G97="BRT",L97="BRT"),"OK",IF(AND(F97=0,OR(ROUND(K97,6)=0,K97&lt;C97),OR(G97="NA",G97="NE")),"OK",
IF(AND(SUMPRODUCT(--(D97:E97&lt;&gt;""))&gt;0,F97=0,ISBLANK(K97)),"Previously reported as BRT, please enter a value or provide explanation",
IF(AND(ROUND(F97,6)=ROUND(K97,6),ROUND(K97,6)&gt;0,NOT(ISBLANK(F97))),"Current = previous. Please re-enter value or provide explanation",
IF(AND(F97=0,ROUND(K97,6)=0,G97="ART",L97="NE"),"ART to NE – please explain",IF(AND(ROUND(K97,6)=0,G97="BRT"),"BRT to NE - please explain",
IF(AND(L97="NE",F97&gt;0,ABS(((K97-F97)/F97*100))&gt;=P97),CONCATENATE(FIXED(((K97-F97)/F97)*100,2),"% - please explain"),IF(AND(L97="ART",G97="ART",F97&gt;0,ABS(((K97-F97)/F97*100))&gt;=P97),CONCATENATE(FIXED(((K97-F97)/F97)*100,2),"% - please explain"),
IF(AND(ROUND(K97,6)=0,G97="BRT",F97&lt;&gt;0),CONCATENATE(FIXED(((K97-F97)/F97)*100,2),"% - BRT to NE - please explain"),
IF(AND(F97=0,ROUND(K97,6)&gt;0,G97="BRT",L97="BRT"),"OK",
IF(AND(F97=0,ROUND(K97,6)&gt;0,G97="BRT",L97="ART"),"BRT to ART – please explain",
IF(AND(F97=0,ROUND(K97,6)&gt;0),"please explain increase",
IF(AND(L97="ART",F97&lt;C97,F97&lt;&gt;0),CONCATENATE(FIXED(((K97-F97)/F97)*100,2),"% - BRT to ART – please explain"),
IF(AND(L97="ART",F97&lt;C97,F97=0),"No value for previous year",
IF(AND(L97="BRT",F97&gt;=C97,F97&lt;&gt;0),CONCATENATE(FIXED(((K97-F97)/F97)*100,2),"% - ART to BRT – please explain"),
IF(AND(L97="BRT",F97&gt;=C97,F97=0),"No value for previous year",
IF(AND(L97="BRT",F97&gt;0,ABS(((K97-F97)/F97*100))&lt;50),CONCATENATE(FIXED(((K97-F97)/F97)*100,2),"% - OK"),
IF(AND(L97="BRT",F97&gt;0,ABS(((K97-F97)/F97*100))&gt;=P97),CONCATENATE(FIXED(((K97-F97)/F97)*100,2),"% - please explain"),
IF(F97&lt;&gt;0,CONCATENATE(FIXED(((K97-F97)/F97)*100,2),"% - OK"),"No value for previous year")))))))))))))))))))))))))</f>
        <v/>
      </c>
      <c r="O97" s="75"/>
      <c r="P97" s="43" t="str" cm="1">
        <f t="array" ref="P97">IF(SUMPRODUCT(--(D97:E97&lt;&gt;""))=0,"",IF(ISERROR(VLOOKUP(A74,Codes!D$2:D$8,1,FALSE)),25,10))</f>
        <v/>
      </c>
      <c r="Q97" s="43" t="b" cm="1">
        <f t="array" ref="Q97">IF(AND(ISBLANK(K97), L97="BRT", LEN(O97)&gt;10), TRUE,
IF(SUMPRODUCT(--(D97:K97&lt;&gt;""))=0, TRUE,
IF(ISBLANK(L97), TRUE,
IF(S97=FALSE, FALSE,
IF(L97="INVALID", FALSE,
IF(AND(ISNUMBER(FIND("M/ment", M97)), LEN(O97)&gt;10), TRUE,
IF(AND(M97&lt;&gt;"OK", LEN(J97)&lt;10), FALSE,
IF(ISERR(FIND("OK", N97)),
IF(AND(FIND("please", LOWER(N97))&gt;0, LEN(O97)&lt;10), FALSE, TRUE),
TRUE))))))))</f>
        <v>1</v>
      </c>
      <c r="R97" t="str">
        <f t="shared" si="2"/>
        <v>BRT</v>
      </c>
      <c r="S97" t="b">
        <f t="shared" si="3"/>
        <v>0</v>
      </c>
    </row>
    <row r="98" spans="1:19" ht="25" customHeight="1">
      <c r="A98" s="35"/>
      <c r="B98" s="169"/>
      <c r="C98" s="169"/>
      <c r="D98" s="170"/>
      <c r="E98" s="170"/>
      <c r="F98" s="170"/>
      <c r="G98" s="170"/>
      <c r="H98" s="79"/>
      <c r="I98" s="75"/>
      <c r="J98" s="75"/>
      <c r="K98" s="163"/>
      <c r="L98" s="224"/>
      <c r="M98" s="184" t="str" cm="1">
        <f t="array" ref="M98">IF(AND(SUMPRODUCT(--(D98:E98&lt;&gt;""))=0,ISBLANK(K98)),"",IF(AND(K98&lt;&gt;"",NOT(ISNUMBER(K98))),"Please enter a numeric value for Total Emission",IF(AND(ISBLANK(K98),L98="BRT"),"Please enter a numeric value for Total Emission or a qualification for not providing BRT Total Emission",IF(ISBLANK(K98),"Please enter a numeric value for Total Emission",IF(ISBLANK(L98),"Please select ART, BRT or NE",IF(AND(ISBLANK(I98),ROUND(K98,6)&gt;0),"Enter method",IF(AND(ISBLANK(J98),L98&lt;&gt;""),"Ensure method is fully explained",IF(AND(SUMPRODUCT(--(D98:E98&lt;&gt;""))&gt;0,D98&lt;&gt;H98,K98=0),"Please explain change in M/ment type",IF(AND(SUMPRODUCT(--(D98:E98&lt;&gt;""))&gt;0,D98&lt;&gt;H98),IF(LEN(J98)&lt;5,"Please explain change in M/ment type; Ensure method is fully explained.",IF(AND(SUMPRODUCT(--(D98:E98&lt;&gt;""))&gt;0,D98&lt;&gt;H98),"Please explain change in M/ment type",IF(LEN(J98)&lt;5,"Ensure method is fully explained.","OK"))),IF(AND(ROUND(K98,6)&gt;0,LEN(J98)&lt;5),"Ensure method is fully explained.","OK"))))))))))</f>
        <v/>
      </c>
      <c r="N98" s="185" t="str" cm="1">
        <f t="array" ref="N98">IF(AND(SUMPRODUCT(--(D98:F98&lt;&gt;""))=0,ISBLANK(K98)),"",
IF(S98=FALSE,"Incorrect ART, BRT or NE. Please select correct threshold code",
IF(ISBLANK(F98),"No value for previous year",
IF(AND(F98=0,ROUND(K98,6)&gt;0,G98="NE"),"Please explain change from NE",
IF(AND(K98=0,L98="NE", OR(G98="ART",G98="BRT")),"Please explain change to NE",
IF(AND(SUMPRODUCT(--(D98:E98&lt;&gt;""))=0,F98=0,ROUND(K98,6)=0),"Previously not reported, please enter a value or 0 to confirm",IF(AND(G98="BRT",L98="BRT"),"OK",IF(AND(F98=0,OR(ROUND(K98,6)=0,K98&lt;C98),OR(G98="NA",G98="NE")),"OK",
IF(AND(SUMPRODUCT(--(D98:E98&lt;&gt;""))&gt;0,F98=0,ISBLANK(K98)),"Previously reported as BRT, please enter a value or provide explanation",
IF(AND(ROUND(F98,6)=ROUND(K98,6),ROUND(K98,6)&gt;0,NOT(ISBLANK(F98))),"Current = previous. Please re-enter value or provide explanation",
IF(AND(F98=0,ROUND(K98,6)=0,G98="ART",L98="NE"),"ART to NE – please explain",IF(AND(ROUND(K98,6)=0,G98="BRT"),"BRT to NE - please explain",
IF(AND(L98="NE",F98&gt;0,ABS(((K98-F98)/F98*100))&gt;=P98),CONCATENATE(FIXED(((K98-F98)/F98)*100,2),"% - please explain"),IF(AND(L98="ART",G98="ART",F98&gt;0,ABS(((K98-F98)/F98*100))&gt;=P98),CONCATENATE(FIXED(((K98-F98)/F98)*100,2),"% - please explain"),
IF(AND(ROUND(K98,6)=0,G98="BRT",F98&lt;&gt;0),CONCATENATE(FIXED(((K98-F98)/F98)*100,2),"% - BRT to NE - please explain"),
IF(AND(F98=0,ROUND(K98,6)&gt;0,G98="BRT",L98="BRT"),"OK",
IF(AND(F98=0,ROUND(K98,6)&gt;0,G98="BRT",L98="ART"),"BRT to ART – please explain",
IF(AND(F98=0,ROUND(K98,6)&gt;0),"please explain increase",
IF(AND(L98="ART",F98&lt;C98,F98&lt;&gt;0),CONCATENATE(FIXED(((K98-F98)/F98)*100,2),"% - BRT to ART – please explain"),
IF(AND(L98="ART",F98&lt;C98,F98=0),"No value for previous year",
IF(AND(L98="BRT",F98&gt;=C98,F98&lt;&gt;0),CONCATENATE(FIXED(((K98-F98)/F98)*100,2),"% - ART to BRT – please explain"),
IF(AND(L98="BRT",F98&gt;=C98,F98=0),"No value for previous year",
IF(AND(L98="BRT",F98&gt;0,ABS(((K98-F98)/F98*100))&lt;50),CONCATENATE(FIXED(((K98-F98)/F98)*100,2),"% - OK"),
IF(AND(L98="BRT",F98&gt;0,ABS(((K98-F98)/F98*100))&gt;=P98),CONCATENATE(FIXED(((K98-F98)/F98)*100,2),"% - please explain"),
IF(F98&lt;&gt;0,CONCATENATE(FIXED(((K98-F98)/F98)*100,2),"% - OK"),"No value for previous year")))))))))))))))))))))))))</f>
        <v/>
      </c>
      <c r="O98" s="75"/>
      <c r="P98" s="43" t="str" cm="1">
        <f t="array" ref="P98">IF(SUMPRODUCT(--(D98:E98&lt;&gt;""))=0,"",IF(ISERROR(VLOOKUP(A75,Codes!D$2:D$8,1,FALSE)),25,10))</f>
        <v/>
      </c>
      <c r="Q98" s="43" t="b" cm="1">
        <f t="array" ref="Q98">IF(AND(ISBLANK(K98), L98="BRT", LEN(O98)&gt;10), TRUE,
IF(SUMPRODUCT(--(D98:K98&lt;&gt;""))=0, TRUE,
IF(ISBLANK(L98), TRUE,
IF(S98=FALSE, FALSE,
IF(L98="INVALID", FALSE,
IF(AND(ISNUMBER(FIND("M/ment", M98)), LEN(O98)&gt;10), TRUE,
IF(AND(M98&lt;&gt;"OK", LEN(J98)&lt;10), FALSE,
IF(ISERR(FIND("OK", N98)),
IF(AND(FIND("please", LOWER(N98))&gt;0, LEN(O98)&lt;10), FALSE, TRUE),
TRUE))))))))</f>
        <v>1</v>
      </c>
      <c r="R98" t="str">
        <f t="shared" si="2"/>
        <v>BRT</v>
      </c>
      <c r="S98" t="b">
        <f t="shared" si="3"/>
        <v>0</v>
      </c>
    </row>
    <row r="99" spans="1:19" ht="25" customHeight="1">
      <c r="A99" s="35"/>
      <c r="B99" s="169"/>
      <c r="C99" s="169"/>
      <c r="D99" s="170"/>
      <c r="E99" s="170"/>
      <c r="F99" s="170"/>
      <c r="G99" s="170"/>
      <c r="H99" s="79"/>
      <c r="I99" s="75"/>
      <c r="J99" s="75"/>
      <c r="K99" s="163"/>
      <c r="L99" s="224"/>
      <c r="M99" s="184" t="str" cm="1">
        <f t="array" ref="M99">IF(AND(SUMPRODUCT(--(D99:E99&lt;&gt;""))=0,ISBLANK(K99)),"",IF(AND(K99&lt;&gt;"",NOT(ISNUMBER(K99))),"Please enter a numeric value for Total Emission",IF(AND(ISBLANK(K99),L99="BRT"),"Please enter a numeric value for Total Emission or a qualification for not providing BRT Total Emission",IF(ISBLANK(K99),"Please enter a numeric value for Total Emission",IF(ISBLANK(L99),"Please select ART, BRT or NE",IF(AND(ISBLANK(I99),ROUND(K99,6)&gt;0),"Enter method",IF(AND(ISBLANK(J99),L99&lt;&gt;""),"Ensure method is fully explained",IF(AND(SUMPRODUCT(--(D99:E99&lt;&gt;""))&gt;0,D99&lt;&gt;H99,K99=0),"Please explain change in M/ment type",IF(AND(SUMPRODUCT(--(D99:E99&lt;&gt;""))&gt;0,D99&lt;&gt;H99),IF(LEN(J99)&lt;5,"Please explain change in M/ment type; Ensure method is fully explained.",IF(AND(SUMPRODUCT(--(D99:E99&lt;&gt;""))&gt;0,D99&lt;&gt;H99),"Please explain change in M/ment type",IF(LEN(J99)&lt;5,"Ensure method is fully explained.","OK"))),IF(AND(ROUND(K99,6)&gt;0,LEN(J99)&lt;5),"Ensure method is fully explained.","OK"))))))))))</f>
        <v/>
      </c>
      <c r="N99" s="185" t="str" cm="1">
        <f t="array" ref="N99">IF(AND(SUMPRODUCT(--(D99:F99&lt;&gt;""))=0,ISBLANK(K99)),"",
IF(S99=FALSE,"Incorrect ART, BRT or NE. Please select correct threshold code",
IF(ISBLANK(F99),"No value for previous year",
IF(AND(F99=0,ROUND(K99,6)&gt;0,G99="NE"),"Please explain change from NE",
IF(AND(K99=0,L99="NE", OR(G99="ART",G99="BRT")),"Please explain change to NE",
IF(AND(SUMPRODUCT(--(D99:E99&lt;&gt;""))=0,F99=0,ROUND(K99,6)=0),"Previously not reported, please enter a value or 0 to confirm",IF(AND(G99="BRT",L99="BRT"),"OK",IF(AND(F99=0,OR(ROUND(K99,6)=0,K99&lt;C99),OR(G99="NA",G99="NE")),"OK",
IF(AND(SUMPRODUCT(--(D99:E99&lt;&gt;""))&gt;0,F99=0,ISBLANK(K99)),"Previously reported as BRT, please enter a value or provide explanation",
IF(AND(ROUND(F99,6)=ROUND(K99,6),ROUND(K99,6)&gt;0,NOT(ISBLANK(F99))),"Current = previous. Please re-enter value or provide explanation",
IF(AND(F99=0,ROUND(K99,6)=0,G99="ART",L99="NE"),"ART to NE – please explain",IF(AND(ROUND(K99,6)=0,G99="BRT"),"BRT to NE - please explain",
IF(AND(L99="NE",F99&gt;0,ABS(((K99-F99)/F99*100))&gt;=P99),CONCATENATE(FIXED(((K99-F99)/F99)*100,2),"% - please explain"),IF(AND(L99="ART",G99="ART",F99&gt;0,ABS(((K99-F99)/F99*100))&gt;=P99),CONCATENATE(FIXED(((K99-F99)/F99)*100,2),"% - please explain"),
IF(AND(ROUND(K99,6)=0,G99="BRT",F99&lt;&gt;0),CONCATENATE(FIXED(((K99-F99)/F99)*100,2),"% - BRT to NE - please explain"),
IF(AND(F99=0,ROUND(K99,6)&gt;0,G99="BRT",L99="BRT"),"OK",
IF(AND(F99=0,ROUND(K99,6)&gt;0,G99="BRT",L99="ART"),"BRT to ART – please explain",
IF(AND(F99=0,ROUND(K99,6)&gt;0),"please explain increase",
IF(AND(L99="ART",F99&lt;C99,F99&lt;&gt;0),CONCATENATE(FIXED(((K99-F99)/F99)*100,2),"% - BRT to ART – please explain"),
IF(AND(L99="ART",F99&lt;C99,F99=0),"No value for previous year",
IF(AND(L99="BRT",F99&gt;=C99,F99&lt;&gt;0),CONCATENATE(FIXED(((K99-F99)/F99)*100,2),"% - ART to BRT – please explain"),
IF(AND(L99="BRT",F99&gt;=C99,F99=0),"No value for previous year",
IF(AND(L99="BRT",F99&gt;0,ABS(((K99-F99)/F99*100))&lt;50),CONCATENATE(FIXED(((K99-F99)/F99)*100,2),"% - OK"),
IF(AND(L99="BRT",F99&gt;0,ABS(((K99-F99)/F99*100))&gt;=P99),CONCATENATE(FIXED(((K99-F99)/F99)*100,2),"% - please explain"),
IF(F99&lt;&gt;0,CONCATENATE(FIXED(((K99-F99)/F99)*100,2),"% - OK"),"No value for previous year")))))))))))))))))))))))))</f>
        <v/>
      </c>
      <c r="O99" s="75"/>
      <c r="P99" s="43" t="str" cm="1">
        <f t="array" ref="P99">IF(SUMPRODUCT(--(D99:E99&lt;&gt;""))=0,"",IF(ISERROR(VLOOKUP(A76,Codes!D$2:D$8,1,FALSE)),25,10))</f>
        <v/>
      </c>
      <c r="Q99" s="43" t="b" cm="1">
        <f t="array" ref="Q99">IF(AND(ISBLANK(K99), L99="BRT", LEN(O99)&gt;10), TRUE,
IF(SUMPRODUCT(--(D99:K99&lt;&gt;""))=0, TRUE,
IF(ISBLANK(L99), TRUE,
IF(S99=FALSE, FALSE,
IF(L99="INVALID", FALSE,
IF(AND(ISNUMBER(FIND("M/ment", M99)), LEN(O99)&gt;10), TRUE,
IF(AND(M99&lt;&gt;"OK", LEN(J99)&lt;10), FALSE,
IF(ISERR(FIND("OK", N99)),
IF(AND(FIND("please", LOWER(N99))&gt;0, LEN(O99)&lt;10), FALSE, TRUE),
TRUE))))))))</f>
        <v>1</v>
      </c>
      <c r="R99" t="str">
        <f t="shared" si="2"/>
        <v>BRT</v>
      </c>
      <c r="S99" t="b">
        <f t="shared" si="3"/>
        <v>0</v>
      </c>
    </row>
    <row r="100" spans="1:19" ht="25" customHeight="1">
      <c r="A100" s="35"/>
      <c r="B100" s="169"/>
      <c r="C100" s="169"/>
      <c r="D100" s="170"/>
      <c r="E100" s="170"/>
      <c r="F100" s="170"/>
      <c r="G100" s="170"/>
      <c r="H100" s="79"/>
      <c r="I100" s="75"/>
      <c r="J100" s="75"/>
      <c r="K100" s="163"/>
      <c r="L100" s="224"/>
      <c r="M100" s="184" t="str" cm="1">
        <f t="array" ref="M100">IF(AND(SUMPRODUCT(--(D100:E100&lt;&gt;""))=0,ISBLANK(K100)),"",IF(AND(K100&lt;&gt;"",NOT(ISNUMBER(K100))),"Please enter a numeric value for Total Emission",IF(AND(ISBLANK(K100),L100="BRT"),"Please enter a numeric value for Total Emission or a qualification for not providing BRT Total Emission",IF(ISBLANK(K100),"Please enter a numeric value for Total Emission",IF(ISBLANK(L100),"Please select ART, BRT or NE",IF(AND(ISBLANK(I100),ROUND(K100,6)&gt;0),"Enter method",IF(AND(ISBLANK(J100),L100&lt;&gt;""),"Ensure method is fully explained",IF(AND(SUMPRODUCT(--(D100:E100&lt;&gt;""))&gt;0,D100&lt;&gt;H100,K100=0),"Please explain change in M/ment type",IF(AND(SUMPRODUCT(--(D100:E100&lt;&gt;""))&gt;0,D100&lt;&gt;H100),IF(LEN(J100)&lt;5,"Please explain change in M/ment type; Ensure method is fully explained.",IF(AND(SUMPRODUCT(--(D100:E100&lt;&gt;""))&gt;0,D100&lt;&gt;H100),"Please explain change in M/ment type",IF(LEN(J100)&lt;5,"Ensure method is fully explained.","OK"))),IF(AND(ROUND(K100,6)&gt;0,LEN(J100)&lt;5),"Ensure method is fully explained.","OK"))))))))))</f>
        <v/>
      </c>
      <c r="N100" s="185" t="str" cm="1">
        <f t="array" ref="N100">IF(AND(SUMPRODUCT(--(D100:F100&lt;&gt;""))=0,ISBLANK(K100)),"",
IF(S100=FALSE,"Incorrect ART, BRT or NE. Please select correct threshold code",
IF(ISBLANK(F100),"No value for previous year",
IF(AND(F100=0,ROUND(K100,6)&gt;0,G100="NE"),"Please explain change from NE",
IF(AND(K100=0,L100="NE", OR(G100="ART",G100="BRT")),"Please explain change to NE",
IF(AND(SUMPRODUCT(--(D100:E100&lt;&gt;""))=0,F100=0,ROUND(K100,6)=0),"Previously not reported, please enter a value or 0 to confirm",IF(AND(G100="BRT",L100="BRT"),"OK",IF(AND(F100=0,OR(ROUND(K100,6)=0,K100&lt;C100),OR(G100="NA",G100="NE")),"OK",
IF(AND(SUMPRODUCT(--(D100:E100&lt;&gt;""))&gt;0,F100=0,ISBLANK(K100)),"Previously reported as BRT, please enter a value or provide explanation",
IF(AND(ROUND(F100,6)=ROUND(K100,6),ROUND(K100,6)&gt;0,NOT(ISBLANK(F100))),"Current = previous. Please re-enter value or provide explanation",
IF(AND(F100=0,ROUND(K100,6)=0,G100="ART",L100="NE"),"ART to NE – please explain",IF(AND(ROUND(K100,6)=0,G100="BRT"),"BRT to NE - please explain",
IF(AND(L100="NE",F100&gt;0,ABS(((K100-F100)/F100*100))&gt;=P100),CONCATENATE(FIXED(((K100-F100)/F100)*100,2),"% - please explain"),IF(AND(L100="ART",G100="ART",F100&gt;0,ABS(((K100-F100)/F100*100))&gt;=P100),CONCATENATE(FIXED(((K100-F100)/F100)*100,2),"% - please explain"),
IF(AND(ROUND(K100,6)=0,G100="BRT",F100&lt;&gt;0),CONCATENATE(FIXED(((K100-F100)/F100)*100,2),"% - BRT to NE - please explain"),
IF(AND(F100=0,ROUND(K100,6)&gt;0,G100="BRT",L100="BRT"),"OK",
IF(AND(F100=0,ROUND(K100,6)&gt;0,G100="BRT",L100="ART"),"BRT to ART – please explain",
IF(AND(F100=0,ROUND(K100,6)&gt;0),"please explain increase",
IF(AND(L100="ART",F100&lt;C100,F100&lt;&gt;0),CONCATENATE(FIXED(((K100-F100)/F100)*100,2),"% - BRT to ART – please explain"),
IF(AND(L100="ART",F100&lt;C100,F100=0),"No value for previous year",
IF(AND(L100="BRT",F100&gt;=C100,F100&lt;&gt;0),CONCATENATE(FIXED(((K100-F100)/F100)*100,2),"% - ART to BRT – please explain"),
IF(AND(L100="BRT",F100&gt;=C100,F100=0),"No value for previous year",
IF(AND(L100="BRT",F100&gt;0,ABS(((K100-F100)/F100*100))&lt;50),CONCATENATE(FIXED(((K100-F100)/F100)*100,2),"% - OK"),
IF(AND(L100="BRT",F100&gt;0,ABS(((K100-F100)/F100*100))&gt;=P100),CONCATENATE(FIXED(((K100-F100)/F100)*100,2),"% - please explain"),
IF(F100&lt;&gt;0,CONCATENATE(FIXED(((K100-F100)/F100)*100,2),"% - OK"),"No value for previous year")))))))))))))))))))))))))</f>
        <v/>
      </c>
      <c r="O100" s="75"/>
      <c r="P100" s="43" t="str" cm="1">
        <f t="array" ref="P100">IF(SUMPRODUCT(--(D100:E100&lt;&gt;""))=0,"",IF(ISERROR(VLOOKUP(A77,Codes!D$2:D$8,1,FALSE)),25,10))</f>
        <v/>
      </c>
      <c r="Q100" s="43" t="b" cm="1">
        <f t="array" ref="Q100">IF(AND(ISBLANK(K100), L100="BRT", LEN(O100)&gt;10), TRUE,
IF(SUMPRODUCT(--(D100:K100&lt;&gt;""))=0, TRUE,
IF(ISBLANK(L100), TRUE,
IF(S100=FALSE, FALSE,
IF(L100="INVALID", FALSE,
IF(AND(ISNUMBER(FIND("M/ment", M100)), LEN(O100)&gt;10), TRUE,
IF(AND(M100&lt;&gt;"OK", LEN(J100)&lt;10), FALSE,
IF(ISERR(FIND("OK", N100)),
IF(AND(FIND("please", LOWER(N100))&gt;0, LEN(O100)&lt;10), FALSE, TRUE),
TRUE))))))))</f>
        <v>1</v>
      </c>
      <c r="R100" t="str">
        <f t="shared" si="2"/>
        <v>BRT</v>
      </c>
      <c r="S100" t="b">
        <f t="shared" si="3"/>
        <v>0</v>
      </c>
    </row>
    <row r="101" spans="1:19" ht="25" customHeight="1">
      <c r="A101" s="35"/>
      <c r="B101" s="169"/>
      <c r="C101" s="169"/>
      <c r="D101" s="170"/>
      <c r="E101" s="170"/>
      <c r="F101" s="170"/>
      <c r="G101" s="170"/>
      <c r="H101" s="79"/>
      <c r="I101" s="75"/>
      <c r="J101" s="75"/>
      <c r="K101" s="163"/>
      <c r="L101" s="224"/>
      <c r="M101" s="184" t="str" cm="1">
        <f t="array" ref="M101">IF(AND(SUMPRODUCT(--(D101:E101&lt;&gt;""))=0,ISBLANK(K101)),"",IF(AND(K101&lt;&gt;"",NOT(ISNUMBER(K101))),"Please enter a numeric value for Total Emission",IF(AND(ISBLANK(K101),L101="BRT"),"Please enter a numeric value for Total Emission or a qualification for not providing BRT Total Emission",IF(ISBLANK(K101),"Please enter a numeric value for Total Emission",IF(ISBLANK(L101),"Please select ART, BRT or NE",IF(AND(ISBLANK(I101),ROUND(K101,6)&gt;0),"Enter method",IF(AND(ISBLANK(J101),L101&lt;&gt;""),"Ensure method is fully explained",IF(AND(SUMPRODUCT(--(D101:E101&lt;&gt;""))&gt;0,D101&lt;&gt;H101,K101=0),"Please explain change in M/ment type",IF(AND(SUMPRODUCT(--(D101:E101&lt;&gt;""))&gt;0,D101&lt;&gt;H101),IF(LEN(J101)&lt;5,"Please explain change in M/ment type; Ensure method is fully explained.",IF(AND(SUMPRODUCT(--(D101:E101&lt;&gt;""))&gt;0,D101&lt;&gt;H101),"Please explain change in M/ment type",IF(LEN(J101)&lt;5,"Ensure method is fully explained.","OK"))),IF(AND(ROUND(K101,6)&gt;0,LEN(J101)&lt;5),"Ensure method is fully explained.","OK"))))))))))</f>
        <v/>
      </c>
      <c r="N101" s="185" t="str" cm="1">
        <f t="array" ref="N101">IF(AND(SUMPRODUCT(--(D101:F101&lt;&gt;""))=0,ISBLANK(K101)),"",
IF(S101=FALSE,"Incorrect ART, BRT or NE. Please select correct threshold code",
IF(ISBLANK(F101),"No value for previous year",
IF(AND(F101=0,ROUND(K101,6)&gt;0,G101="NE"),"Please explain change from NE",
IF(AND(K101=0,L101="NE", OR(G101="ART",G101="BRT")),"Please explain change to NE",
IF(AND(SUMPRODUCT(--(D101:E101&lt;&gt;""))=0,F101=0,ROUND(K101,6)=0),"Previously not reported, please enter a value or 0 to confirm",IF(AND(G101="BRT",L101="BRT"),"OK",IF(AND(F101=0,OR(ROUND(K101,6)=0,K101&lt;C101),OR(G101="NA",G101="NE")),"OK",
IF(AND(SUMPRODUCT(--(D101:E101&lt;&gt;""))&gt;0,F101=0,ISBLANK(K101)),"Previously reported as BRT, please enter a value or provide explanation",
IF(AND(ROUND(F101,6)=ROUND(K101,6),ROUND(K101,6)&gt;0,NOT(ISBLANK(F101))),"Current = previous. Please re-enter value or provide explanation",
IF(AND(F101=0,ROUND(K101,6)=0,G101="ART",L101="NE"),"ART to NE – please explain",IF(AND(ROUND(K101,6)=0,G101="BRT"),"BRT to NE - please explain",
IF(AND(L101="NE",F101&gt;0,ABS(((K101-F101)/F101*100))&gt;=P101),CONCATENATE(FIXED(((K101-F101)/F101)*100,2),"% - please explain"),IF(AND(L101="ART",G101="ART",F101&gt;0,ABS(((K101-F101)/F101*100))&gt;=P101),CONCATENATE(FIXED(((K101-F101)/F101)*100,2),"% - please explain"),
IF(AND(ROUND(K101,6)=0,G101="BRT",F101&lt;&gt;0),CONCATENATE(FIXED(((K101-F101)/F101)*100,2),"% - BRT to NE - please explain"),
IF(AND(F101=0,ROUND(K101,6)&gt;0,G101="BRT",L101="BRT"),"OK",
IF(AND(F101=0,ROUND(K101,6)&gt;0,G101="BRT",L101="ART"),"BRT to ART – please explain",
IF(AND(F101=0,ROUND(K101,6)&gt;0),"please explain increase",
IF(AND(L101="ART",F101&lt;C101,F101&lt;&gt;0),CONCATENATE(FIXED(((K101-F101)/F101)*100,2),"% - BRT to ART – please explain"),
IF(AND(L101="ART",F101&lt;C101,F101=0),"No value for previous year",
IF(AND(L101="BRT",F101&gt;=C101,F101&lt;&gt;0),CONCATENATE(FIXED(((K101-F101)/F101)*100,2),"% - ART to BRT – please explain"),
IF(AND(L101="BRT",F101&gt;=C101,F101=0),"No value for previous year",
IF(AND(L101="BRT",F101&gt;0,ABS(((K101-F101)/F101*100))&lt;50),CONCATENATE(FIXED(((K101-F101)/F101)*100,2),"% - OK"),
IF(AND(L101="BRT",F101&gt;0,ABS(((K101-F101)/F101*100))&gt;=P101),CONCATENATE(FIXED(((K101-F101)/F101)*100,2),"% - please explain"),
IF(F101&lt;&gt;0,CONCATENATE(FIXED(((K101-F101)/F101)*100,2),"% - OK"),"No value for previous year")))))))))))))))))))))))))</f>
        <v/>
      </c>
      <c r="O101" s="75"/>
      <c r="P101" s="43" t="str" cm="1">
        <f t="array" ref="P101">IF(SUMPRODUCT(--(D101:E101&lt;&gt;""))=0,"",IF(ISERROR(VLOOKUP(A78,Codes!D$2:D$8,1,FALSE)),25,10))</f>
        <v/>
      </c>
      <c r="Q101" s="43" t="b" cm="1">
        <f t="array" ref="Q101">IF(AND(ISBLANK(K101), L101="BRT", LEN(O101)&gt;10), TRUE,
IF(SUMPRODUCT(--(D101:K101&lt;&gt;""))=0, TRUE,
IF(ISBLANK(L101), TRUE,
IF(S101=FALSE, FALSE,
IF(L101="INVALID", FALSE,
IF(AND(ISNUMBER(FIND("M/ment", M101)), LEN(O101)&gt;10), TRUE,
IF(AND(M101&lt;&gt;"OK", LEN(J101)&lt;10), FALSE,
IF(ISERR(FIND("OK", N101)),
IF(AND(FIND("please", LOWER(N101))&gt;0, LEN(O101)&lt;10), FALSE, TRUE),
TRUE))))))))</f>
        <v>1</v>
      </c>
      <c r="R101" t="str">
        <f t="shared" si="2"/>
        <v>BRT</v>
      </c>
      <c r="S101" t="b">
        <f t="shared" si="3"/>
        <v>0</v>
      </c>
    </row>
    <row r="102" spans="1:19" ht="25" customHeight="1">
      <c r="A102" s="35"/>
      <c r="B102" s="169"/>
      <c r="C102" s="169"/>
      <c r="D102" s="170"/>
      <c r="E102" s="170"/>
      <c r="F102" s="170"/>
      <c r="G102" s="170"/>
      <c r="H102" s="79"/>
      <c r="I102" s="75"/>
      <c r="J102" s="75"/>
      <c r="K102" s="163"/>
      <c r="L102" s="224"/>
      <c r="M102" s="184" t="str" cm="1">
        <f t="array" ref="M102">IF(AND(SUMPRODUCT(--(D102:E102&lt;&gt;""))=0,ISBLANK(K102)),"",IF(AND(K102&lt;&gt;"",NOT(ISNUMBER(K102))),"Please enter a numeric value for Total Emission",IF(AND(ISBLANK(K102),L102="BRT"),"Please enter a numeric value for Total Emission or a qualification for not providing BRT Total Emission",IF(ISBLANK(K102),"Please enter a numeric value for Total Emission",IF(ISBLANK(L102),"Please select ART, BRT or NE",IF(AND(ISBLANK(I102),ROUND(K102,6)&gt;0),"Enter method",IF(AND(ISBLANK(J102),L102&lt;&gt;""),"Ensure method is fully explained",IF(AND(SUMPRODUCT(--(D102:E102&lt;&gt;""))&gt;0,D102&lt;&gt;H102,K102=0),"Please explain change in M/ment type",IF(AND(SUMPRODUCT(--(D102:E102&lt;&gt;""))&gt;0,D102&lt;&gt;H102),IF(LEN(J102)&lt;5,"Please explain change in M/ment type; Ensure method is fully explained.",IF(AND(SUMPRODUCT(--(D102:E102&lt;&gt;""))&gt;0,D102&lt;&gt;H102),"Please explain change in M/ment type",IF(LEN(J102)&lt;5,"Ensure method is fully explained.","OK"))),IF(AND(ROUND(K102,6)&gt;0,LEN(J102)&lt;5),"Ensure method is fully explained.","OK"))))))))))</f>
        <v/>
      </c>
      <c r="N102" s="185" t="str" cm="1">
        <f t="array" ref="N102">IF(AND(SUMPRODUCT(--(D102:F102&lt;&gt;""))=0,ISBLANK(K102)),"",
IF(S102=FALSE,"Incorrect ART, BRT or NE. Please select correct threshold code",
IF(ISBLANK(F102),"No value for previous year",
IF(AND(F102=0,ROUND(K102,6)&gt;0,G102="NE"),"Please explain change from NE",
IF(AND(K102=0,L102="NE", OR(G102="ART",G102="BRT")),"Please explain change to NE",
IF(AND(SUMPRODUCT(--(D102:E102&lt;&gt;""))=0,F102=0,ROUND(K102,6)=0),"Previously not reported, please enter a value or 0 to confirm",IF(AND(G102="BRT",L102="BRT"),"OK",IF(AND(F102=0,OR(ROUND(K102,6)=0,K102&lt;C102),OR(G102="NA",G102="NE")),"OK",
IF(AND(SUMPRODUCT(--(D102:E102&lt;&gt;""))&gt;0,F102=0,ISBLANK(K102)),"Previously reported as BRT, please enter a value or provide explanation",
IF(AND(ROUND(F102,6)=ROUND(K102,6),ROUND(K102,6)&gt;0,NOT(ISBLANK(F102))),"Current = previous. Please re-enter value or provide explanation",
IF(AND(F102=0,ROUND(K102,6)=0,G102="ART",L102="NE"),"ART to NE – please explain",IF(AND(ROUND(K102,6)=0,G102="BRT"),"BRT to NE - please explain",
IF(AND(L102="NE",F102&gt;0,ABS(((K102-F102)/F102*100))&gt;=P102),CONCATENATE(FIXED(((K102-F102)/F102)*100,2),"% - please explain"),IF(AND(L102="ART",G102="ART",F102&gt;0,ABS(((K102-F102)/F102*100))&gt;=P102),CONCATENATE(FIXED(((K102-F102)/F102)*100,2),"% - please explain"),
IF(AND(ROUND(K102,6)=0,G102="BRT",F102&lt;&gt;0),CONCATENATE(FIXED(((K102-F102)/F102)*100,2),"% - BRT to NE - please explain"),
IF(AND(F102=0,ROUND(K102,6)&gt;0,G102="BRT",L102="BRT"),"OK",
IF(AND(F102=0,ROUND(K102,6)&gt;0,G102="BRT",L102="ART"),"BRT to ART – please explain",
IF(AND(F102=0,ROUND(K102,6)&gt;0),"please explain increase",
IF(AND(L102="ART",F102&lt;C102,F102&lt;&gt;0),CONCATENATE(FIXED(((K102-F102)/F102)*100,2),"% - BRT to ART – please explain"),
IF(AND(L102="ART",F102&lt;C102,F102=0),"No value for previous year",
IF(AND(L102="BRT",F102&gt;=C102,F102&lt;&gt;0),CONCATENATE(FIXED(((K102-F102)/F102)*100,2),"% - ART to BRT – please explain"),
IF(AND(L102="BRT",F102&gt;=C102,F102=0),"No value for previous year",
IF(AND(L102="BRT",F102&gt;0,ABS(((K102-F102)/F102*100))&lt;50),CONCATENATE(FIXED(((K102-F102)/F102)*100,2),"% - OK"),
IF(AND(L102="BRT",F102&gt;0,ABS(((K102-F102)/F102*100))&gt;=P102),CONCATENATE(FIXED(((K102-F102)/F102)*100,2),"% - please explain"),
IF(F102&lt;&gt;0,CONCATENATE(FIXED(((K102-F102)/F102)*100,2),"% - OK"),"No value for previous year")))))))))))))))))))))))))</f>
        <v/>
      </c>
      <c r="O102" s="75"/>
      <c r="P102" s="43" t="str" cm="1">
        <f t="array" ref="P102">IF(SUMPRODUCT(--(D102:E102&lt;&gt;""))=0,"",IF(ISERROR(VLOOKUP(A79,Codes!D$2:D$8,1,FALSE)),25,10))</f>
        <v/>
      </c>
      <c r="Q102" s="43" t="b" cm="1">
        <f t="array" ref="Q102">IF(AND(ISBLANK(K102), L102="BRT", LEN(O102)&gt;10), TRUE,
IF(SUMPRODUCT(--(D102:K102&lt;&gt;""))=0, TRUE,
IF(ISBLANK(L102), TRUE,
IF(S102=FALSE, FALSE,
IF(L102="INVALID", FALSE,
IF(AND(ISNUMBER(FIND("M/ment", M102)), LEN(O102)&gt;10), TRUE,
IF(AND(M102&lt;&gt;"OK", LEN(J102)&lt;10), FALSE,
IF(ISERR(FIND("OK", N102)),
IF(AND(FIND("please", LOWER(N102))&gt;0, LEN(O102)&lt;10), FALSE, TRUE),
TRUE))))))))</f>
        <v>1</v>
      </c>
      <c r="R102" t="str">
        <f t="shared" si="2"/>
        <v>BRT</v>
      </c>
      <c r="S102" t="b">
        <f t="shared" si="3"/>
        <v>0</v>
      </c>
    </row>
    <row r="103" spans="1:19" ht="25" customHeight="1">
      <c r="A103" s="35"/>
      <c r="B103" s="169"/>
      <c r="C103" s="169"/>
      <c r="D103" s="170"/>
      <c r="E103" s="170"/>
      <c r="F103" s="170"/>
      <c r="G103" s="170"/>
      <c r="H103" s="79"/>
      <c r="I103" s="75"/>
      <c r="J103" s="75"/>
      <c r="K103" s="163"/>
      <c r="L103" s="224"/>
      <c r="M103" s="184" t="str" cm="1">
        <f t="array" ref="M103">IF(AND(SUMPRODUCT(--(D103:E103&lt;&gt;""))=0,ISBLANK(K103)),"",IF(AND(K103&lt;&gt;"",NOT(ISNUMBER(K103))),"Please enter a numeric value for Total Emission",IF(AND(ISBLANK(K103),L103="BRT"),"Please enter a numeric value for Total Emission or a qualification for not providing BRT Total Emission",IF(ISBLANK(K103),"Please enter a numeric value for Total Emission",IF(ISBLANK(L103),"Please select ART, BRT or NE",IF(AND(ISBLANK(I103),ROUND(K103,6)&gt;0),"Enter method",IF(AND(ISBLANK(J103),L103&lt;&gt;""),"Ensure method is fully explained",IF(AND(SUMPRODUCT(--(D103:E103&lt;&gt;""))&gt;0,D103&lt;&gt;H103,K103=0),"Please explain change in M/ment type",IF(AND(SUMPRODUCT(--(D103:E103&lt;&gt;""))&gt;0,D103&lt;&gt;H103),IF(LEN(J103)&lt;5,"Please explain change in M/ment type; Ensure method is fully explained.",IF(AND(SUMPRODUCT(--(D103:E103&lt;&gt;""))&gt;0,D103&lt;&gt;H103),"Please explain change in M/ment type",IF(LEN(J103)&lt;5,"Ensure method is fully explained.","OK"))),IF(AND(ROUND(K103,6)&gt;0,LEN(J103)&lt;5),"Ensure method is fully explained.","OK"))))))))))</f>
        <v/>
      </c>
      <c r="N103" s="185" t="str" cm="1">
        <f t="array" ref="N103">IF(AND(SUMPRODUCT(--(D103:F103&lt;&gt;""))=0,ISBLANK(K103)),"",
IF(S103=FALSE,"Incorrect ART, BRT or NE. Please select correct threshold code",
IF(ISBLANK(F103),"No value for previous year",
IF(AND(F103=0,ROUND(K103,6)&gt;0,G103="NE"),"Please explain change from NE",
IF(AND(K103=0,L103="NE", OR(G103="ART",G103="BRT")),"Please explain change to NE",
IF(AND(SUMPRODUCT(--(D103:E103&lt;&gt;""))=0,F103=0,ROUND(K103,6)=0),"Previously not reported, please enter a value or 0 to confirm",IF(AND(G103="BRT",L103="BRT"),"OK",IF(AND(F103=0,OR(ROUND(K103,6)=0,K103&lt;C103),OR(G103="NA",G103="NE")),"OK",
IF(AND(SUMPRODUCT(--(D103:E103&lt;&gt;""))&gt;0,F103=0,ISBLANK(K103)),"Previously reported as BRT, please enter a value or provide explanation",
IF(AND(ROUND(F103,6)=ROUND(K103,6),ROUND(K103,6)&gt;0,NOT(ISBLANK(F103))),"Current = previous. Please re-enter value or provide explanation",
IF(AND(F103=0,ROUND(K103,6)=0,G103="ART",L103="NE"),"ART to NE – please explain",IF(AND(ROUND(K103,6)=0,G103="BRT"),"BRT to NE - please explain",
IF(AND(L103="NE",F103&gt;0,ABS(((K103-F103)/F103*100))&gt;=P103),CONCATENATE(FIXED(((K103-F103)/F103)*100,2),"% - please explain"),IF(AND(L103="ART",G103="ART",F103&gt;0,ABS(((K103-F103)/F103*100))&gt;=P103),CONCATENATE(FIXED(((K103-F103)/F103)*100,2),"% - please explain"),
IF(AND(ROUND(K103,6)=0,G103="BRT",F103&lt;&gt;0),CONCATENATE(FIXED(((K103-F103)/F103)*100,2),"% - BRT to NE - please explain"),
IF(AND(F103=0,ROUND(K103,6)&gt;0,G103="BRT",L103="BRT"),"OK",
IF(AND(F103=0,ROUND(K103,6)&gt;0,G103="BRT",L103="ART"),"BRT to ART – please explain",
IF(AND(F103=0,ROUND(K103,6)&gt;0),"please explain increase",
IF(AND(L103="ART",F103&lt;C103,F103&lt;&gt;0),CONCATENATE(FIXED(((K103-F103)/F103)*100,2),"% - BRT to ART – please explain"),
IF(AND(L103="ART",F103&lt;C103,F103=0),"No value for previous year",
IF(AND(L103="BRT",F103&gt;=C103,F103&lt;&gt;0),CONCATENATE(FIXED(((K103-F103)/F103)*100,2),"% - ART to BRT – please explain"),
IF(AND(L103="BRT",F103&gt;=C103,F103=0),"No value for previous year",
IF(AND(L103="BRT",F103&gt;0,ABS(((K103-F103)/F103*100))&lt;50),CONCATENATE(FIXED(((K103-F103)/F103)*100,2),"% - OK"),
IF(AND(L103="BRT",F103&gt;0,ABS(((K103-F103)/F103*100))&gt;=P103),CONCATENATE(FIXED(((K103-F103)/F103)*100,2),"% - please explain"),
IF(F103&lt;&gt;0,CONCATENATE(FIXED(((K103-F103)/F103)*100,2),"% - OK"),"No value for previous year")))))))))))))))))))))))))</f>
        <v/>
      </c>
      <c r="O103" s="75"/>
      <c r="P103" s="43" t="str" cm="1">
        <f t="array" ref="P103">IF(SUMPRODUCT(--(D103:E103&lt;&gt;""))=0,"",IF(ISERROR(VLOOKUP(A80,Codes!D$2:D$8,1,FALSE)),25,10))</f>
        <v/>
      </c>
      <c r="Q103" s="43" t="b" cm="1">
        <f t="array" ref="Q103">IF(AND(ISBLANK(K103), L103="BRT", LEN(O103)&gt;10), TRUE,
IF(SUMPRODUCT(--(D103:K103&lt;&gt;""))=0, TRUE,
IF(ISBLANK(L103), TRUE,
IF(S103=FALSE, FALSE,
IF(L103="INVALID", FALSE,
IF(AND(ISNUMBER(FIND("M/ment", M103)), LEN(O103)&gt;10), TRUE,
IF(AND(M103&lt;&gt;"OK", LEN(J103)&lt;10), FALSE,
IF(ISERR(FIND("OK", N103)),
IF(AND(FIND("please", LOWER(N103))&gt;0, LEN(O103)&lt;10), FALSE, TRUE),
TRUE))))))))</f>
        <v>1</v>
      </c>
      <c r="R103" t="str">
        <f t="shared" si="2"/>
        <v>BRT</v>
      </c>
      <c r="S103" t="b">
        <f t="shared" si="3"/>
        <v>0</v>
      </c>
    </row>
    <row r="104" spans="1:19" ht="25" customHeight="1">
      <c r="A104" s="35"/>
      <c r="B104" s="169"/>
      <c r="C104" s="169"/>
      <c r="D104" s="170"/>
      <c r="E104" s="170"/>
      <c r="F104" s="170"/>
      <c r="G104" s="170"/>
      <c r="H104" s="79"/>
      <c r="I104" s="75"/>
      <c r="J104" s="75"/>
      <c r="K104" s="163"/>
      <c r="L104" s="224"/>
      <c r="M104" s="184" t="str" cm="1">
        <f t="array" ref="M104">IF(AND(SUMPRODUCT(--(D104:E104&lt;&gt;""))=0,ISBLANK(K104)),"",IF(AND(K104&lt;&gt;"",NOT(ISNUMBER(K104))),"Please enter a numeric value for Total Emission",IF(AND(ISBLANK(K104),L104="BRT"),"Please enter a numeric value for Total Emission or a qualification for not providing BRT Total Emission",IF(ISBLANK(K104),"Please enter a numeric value for Total Emission",IF(ISBLANK(L104),"Please select ART, BRT or NE",IF(AND(ISBLANK(I104),ROUND(K104,6)&gt;0),"Enter method",IF(AND(ISBLANK(J104),L104&lt;&gt;""),"Ensure method is fully explained",IF(AND(SUMPRODUCT(--(D104:E104&lt;&gt;""))&gt;0,D104&lt;&gt;H104,K104=0),"Please explain change in M/ment type",IF(AND(SUMPRODUCT(--(D104:E104&lt;&gt;""))&gt;0,D104&lt;&gt;H104),IF(LEN(J104)&lt;5,"Please explain change in M/ment type; Ensure method is fully explained.",IF(AND(SUMPRODUCT(--(D104:E104&lt;&gt;""))&gt;0,D104&lt;&gt;H104),"Please explain change in M/ment type",IF(LEN(J104)&lt;5,"Ensure method is fully explained.","OK"))),IF(AND(ROUND(K104,6)&gt;0,LEN(J104)&lt;5),"Ensure method is fully explained.","OK"))))))))))</f>
        <v/>
      </c>
      <c r="N104" s="185" t="str" cm="1">
        <f t="array" ref="N104">IF(AND(SUMPRODUCT(--(D104:F104&lt;&gt;""))=0,ISBLANK(K104)),"",
IF(S104=FALSE,"Incorrect ART, BRT or NE. Please select correct threshold code",
IF(ISBLANK(F104),"No value for previous year",
IF(AND(F104=0,ROUND(K104,6)&gt;0,G104="NE"),"Please explain change from NE",
IF(AND(K104=0,L104="NE", OR(G104="ART",G104="BRT")),"Please explain change to NE",
IF(AND(SUMPRODUCT(--(D104:E104&lt;&gt;""))=0,F104=0,ROUND(K104,6)=0),"Previously not reported, please enter a value or 0 to confirm",IF(AND(G104="BRT",L104="BRT"),"OK",IF(AND(F104=0,OR(ROUND(K104,6)=0,K104&lt;C104),OR(G104="NA",G104="NE")),"OK",
IF(AND(SUMPRODUCT(--(D104:E104&lt;&gt;""))&gt;0,F104=0,ISBLANK(K104)),"Previously reported as BRT, please enter a value or provide explanation",
IF(AND(ROUND(F104,6)=ROUND(K104,6),ROUND(K104,6)&gt;0,NOT(ISBLANK(F104))),"Current = previous. Please re-enter value or provide explanation",
IF(AND(F104=0,ROUND(K104,6)=0,G104="ART",L104="NE"),"ART to NE – please explain",IF(AND(ROUND(K104,6)=0,G104="BRT"),"BRT to NE - please explain",
IF(AND(L104="NE",F104&gt;0,ABS(((K104-F104)/F104*100))&gt;=P104),CONCATENATE(FIXED(((K104-F104)/F104)*100,2),"% - please explain"),IF(AND(L104="ART",G104="ART",F104&gt;0,ABS(((K104-F104)/F104*100))&gt;=P104),CONCATENATE(FIXED(((K104-F104)/F104)*100,2),"% - please explain"),
IF(AND(ROUND(K104,6)=0,G104="BRT",F104&lt;&gt;0),CONCATENATE(FIXED(((K104-F104)/F104)*100,2),"% - BRT to NE - please explain"),
IF(AND(F104=0,ROUND(K104,6)&gt;0,G104="BRT",L104="BRT"),"OK",
IF(AND(F104=0,ROUND(K104,6)&gt;0,G104="BRT",L104="ART"),"BRT to ART – please explain",
IF(AND(F104=0,ROUND(K104,6)&gt;0),"please explain increase",
IF(AND(L104="ART",F104&lt;C104,F104&lt;&gt;0),CONCATENATE(FIXED(((K104-F104)/F104)*100,2),"% - BRT to ART – please explain"),
IF(AND(L104="ART",F104&lt;C104,F104=0),"No value for previous year",
IF(AND(L104="BRT",F104&gt;=C104,F104&lt;&gt;0),CONCATENATE(FIXED(((K104-F104)/F104)*100,2),"% - ART to BRT – please explain"),
IF(AND(L104="BRT",F104&gt;=C104,F104=0),"No value for previous year",
IF(AND(L104="BRT",F104&gt;0,ABS(((K104-F104)/F104*100))&lt;50),CONCATENATE(FIXED(((K104-F104)/F104)*100,2),"% - OK"),
IF(AND(L104="BRT",F104&gt;0,ABS(((K104-F104)/F104*100))&gt;=P104),CONCATENATE(FIXED(((K104-F104)/F104)*100,2),"% - please explain"),
IF(F104&lt;&gt;0,CONCATENATE(FIXED(((K104-F104)/F104)*100,2),"% - OK"),"No value for previous year")))))))))))))))))))))))))</f>
        <v/>
      </c>
      <c r="O104" s="75"/>
      <c r="P104" s="43" t="str" cm="1">
        <f t="array" ref="P104">IF(SUMPRODUCT(--(D104:E104&lt;&gt;""))=0,"",IF(ISERROR(VLOOKUP(A81,Codes!D$2:D$8,1,FALSE)),25,10))</f>
        <v/>
      </c>
      <c r="Q104" s="43" t="b" cm="1">
        <f t="array" ref="Q104">IF(AND(ISBLANK(K104), L104="BRT", LEN(O104)&gt;10), TRUE,
IF(SUMPRODUCT(--(D104:K104&lt;&gt;""))=0, TRUE,
IF(ISBLANK(L104), TRUE,
IF(S104=FALSE, FALSE,
IF(L104="INVALID", FALSE,
IF(AND(ISNUMBER(FIND("M/ment", M104)), LEN(O104)&gt;10), TRUE,
IF(AND(M104&lt;&gt;"OK", LEN(J104)&lt;10), FALSE,
IF(ISERR(FIND("OK", N104)),
IF(AND(FIND("please", LOWER(N104))&gt;0, LEN(O104)&lt;10), FALSE, TRUE),
TRUE))))))))</f>
        <v>1</v>
      </c>
      <c r="R104" t="str">
        <f t="shared" si="2"/>
        <v>BRT</v>
      </c>
      <c r="S104" t="b">
        <f t="shared" si="3"/>
        <v>0</v>
      </c>
    </row>
    <row r="105" spans="1:19" ht="25" customHeight="1">
      <c r="A105" s="35"/>
      <c r="B105" s="169"/>
      <c r="C105" s="169"/>
      <c r="D105" s="170"/>
      <c r="E105" s="170"/>
      <c r="F105" s="170"/>
      <c r="G105" s="170"/>
      <c r="H105" s="79"/>
      <c r="I105" s="75"/>
      <c r="J105" s="75"/>
      <c r="K105" s="163"/>
      <c r="L105" s="224"/>
      <c r="M105" s="184" t="str" cm="1">
        <f t="array" ref="M105">IF(AND(SUMPRODUCT(--(D105:E105&lt;&gt;""))=0,ISBLANK(K105)),"",IF(AND(K105&lt;&gt;"",NOT(ISNUMBER(K105))),"Please enter a numeric value for Total Emission",IF(AND(ISBLANK(K105),L105="BRT"),"Please enter a numeric value for Total Emission or a qualification for not providing BRT Total Emission",IF(ISBLANK(K105),"Please enter a numeric value for Total Emission",IF(ISBLANK(L105),"Please select ART, BRT or NE",IF(AND(ISBLANK(I105),ROUND(K105,6)&gt;0),"Enter method",IF(AND(ISBLANK(J105),L105&lt;&gt;""),"Ensure method is fully explained",IF(AND(SUMPRODUCT(--(D105:E105&lt;&gt;""))&gt;0,D105&lt;&gt;H105,K105=0),"Please explain change in M/ment type",IF(AND(SUMPRODUCT(--(D105:E105&lt;&gt;""))&gt;0,D105&lt;&gt;H105),IF(LEN(J105)&lt;5,"Please explain change in M/ment type; Ensure method is fully explained.",IF(AND(SUMPRODUCT(--(D105:E105&lt;&gt;""))&gt;0,D105&lt;&gt;H105),"Please explain change in M/ment type",IF(LEN(J105)&lt;5,"Ensure method is fully explained.","OK"))),IF(AND(ROUND(K105,6)&gt;0,LEN(J105)&lt;5),"Ensure method is fully explained.","OK"))))))))))</f>
        <v/>
      </c>
      <c r="N105" s="185" t="str" cm="1">
        <f t="array" ref="N105">IF(AND(SUMPRODUCT(--(D105:F105&lt;&gt;""))=0,ISBLANK(K105)),"",
IF(S105=FALSE,"Incorrect ART, BRT or NE. Please select correct threshold code",
IF(ISBLANK(F105),"No value for previous year",
IF(AND(F105=0,ROUND(K105,6)&gt;0,G105="NE"),"Please explain change from NE",
IF(AND(K105=0,L105="NE", OR(G105="ART",G105="BRT")),"Please explain change to NE",
IF(AND(SUMPRODUCT(--(D105:E105&lt;&gt;""))=0,F105=0,ROUND(K105,6)=0),"Previously not reported, please enter a value or 0 to confirm",IF(AND(G105="BRT",L105="BRT"),"OK",IF(AND(F105=0,OR(ROUND(K105,6)=0,K105&lt;C105),OR(G105="NA",G105="NE")),"OK",
IF(AND(SUMPRODUCT(--(D105:E105&lt;&gt;""))&gt;0,F105=0,ISBLANK(K105)),"Previously reported as BRT, please enter a value or provide explanation",
IF(AND(ROUND(F105,6)=ROUND(K105,6),ROUND(K105,6)&gt;0,NOT(ISBLANK(F105))),"Current = previous. Please re-enter value or provide explanation",
IF(AND(F105=0,ROUND(K105,6)=0,G105="ART",L105="NE"),"ART to NE – please explain",IF(AND(ROUND(K105,6)=0,G105="BRT"),"BRT to NE - please explain",
IF(AND(L105="NE",F105&gt;0,ABS(((K105-F105)/F105*100))&gt;=P105),CONCATENATE(FIXED(((K105-F105)/F105)*100,2),"% - please explain"),IF(AND(L105="ART",G105="ART",F105&gt;0,ABS(((K105-F105)/F105*100))&gt;=P105),CONCATENATE(FIXED(((K105-F105)/F105)*100,2),"% - please explain"),
IF(AND(ROUND(K105,6)=0,G105="BRT",F105&lt;&gt;0),CONCATENATE(FIXED(((K105-F105)/F105)*100,2),"% - BRT to NE - please explain"),
IF(AND(F105=0,ROUND(K105,6)&gt;0,G105="BRT",L105="BRT"),"OK",
IF(AND(F105=0,ROUND(K105,6)&gt;0,G105="BRT",L105="ART"),"BRT to ART – please explain",
IF(AND(F105=0,ROUND(K105,6)&gt;0),"please explain increase",
IF(AND(L105="ART",F105&lt;C105,F105&lt;&gt;0),CONCATENATE(FIXED(((K105-F105)/F105)*100,2),"% - BRT to ART – please explain"),
IF(AND(L105="ART",F105&lt;C105,F105=0),"No value for previous year",
IF(AND(L105="BRT",F105&gt;=C105,F105&lt;&gt;0),CONCATENATE(FIXED(((K105-F105)/F105)*100,2),"% - ART to BRT – please explain"),
IF(AND(L105="BRT",F105&gt;=C105,F105=0),"No value for previous year",
IF(AND(L105="BRT",F105&gt;0,ABS(((K105-F105)/F105*100))&lt;50),CONCATENATE(FIXED(((K105-F105)/F105)*100,2),"% - OK"),
IF(AND(L105="BRT",F105&gt;0,ABS(((K105-F105)/F105*100))&gt;=P105),CONCATENATE(FIXED(((K105-F105)/F105)*100,2),"% - please explain"),
IF(F105&lt;&gt;0,CONCATENATE(FIXED(((K105-F105)/F105)*100,2),"% - OK"),"No value for previous year")))))))))))))))))))))))))</f>
        <v/>
      </c>
      <c r="O105" s="75"/>
      <c r="P105" s="43" t="str" cm="1">
        <f t="array" ref="P105">IF(SUMPRODUCT(--(D105:E105&lt;&gt;""))=0,"",IF(ISERROR(VLOOKUP(A82,Codes!D$2:D$8,1,FALSE)),25,10))</f>
        <v/>
      </c>
      <c r="Q105" s="43" t="b" cm="1">
        <f t="array" ref="Q105">IF(AND(ISBLANK(K105), L105="BRT", LEN(O105)&gt;10), TRUE,
IF(SUMPRODUCT(--(D105:K105&lt;&gt;""))=0, TRUE,
IF(ISBLANK(L105), TRUE,
IF(S105=FALSE, FALSE,
IF(L105="INVALID", FALSE,
IF(AND(ISNUMBER(FIND("M/ment", M105)), LEN(O105)&gt;10), TRUE,
IF(AND(M105&lt;&gt;"OK", LEN(J105)&lt;10), FALSE,
IF(ISERR(FIND("OK", N105)),
IF(AND(FIND("please", LOWER(N105))&gt;0, LEN(O105)&lt;10), FALSE, TRUE),
TRUE))))))))</f>
        <v>1</v>
      </c>
      <c r="R105" t="str">
        <f t="shared" si="2"/>
        <v>BRT</v>
      </c>
      <c r="S105" t="b">
        <f t="shared" si="3"/>
        <v>0</v>
      </c>
    </row>
    <row r="106" spans="1:19" ht="25" customHeight="1">
      <c r="A106" s="35"/>
      <c r="B106" s="169"/>
      <c r="C106" s="169"/>
      <c r="D106" s="170"/>
      <c r="E106" s="170"/>
      <c r="F106" s="170"/>
      <c r="G106" s="170"/>
      <c r="H106" s="79"/>
      <c r="I106" s="75"/>
      <c r="J106" s="75"/>
      <c r="K106" s="163"/>
      <c r="L106" s="224"/>
      <c r="M106" s="184" t="str" cm="1">
        <f t="array" ref="M106">IF(AND(SUMPRODUCT(--(D106:E106&lt;&gt;""))=0,ISBLANK(K106)),"",IF(AND(K106&lt;&gt;"",NOT(ISNUMBER(K106))),"Please enter a numeric value for Total Emission",IF(AND(ISBLANK(K106),L106="BRT"),"Please enter a numeric value for Total Emission or a qualification for not providing BRT Total Emission",IF(ISBLANK(K106),"Please enter a numeric value for Total Emission",IF(ISBLANK(L106),"Please select ART, BRT or NE",IF(AND(ISBLANK(I106),ROUND(K106,6)&gt;0),"Enter method",IF(AND(ISBLANK(J106),L106&lt;&gt;""),"Ensure method is fully explained",IF(AND(SUMPRODUCT(--(D106:E106&lt;&gt;""))&gt;0,D106&lt;&gt;H106,K106=0),"Please explain change in M/ment type",IF(AND(SUMPRODUCT(--(D106:E106&lt;&gt;""))&gt;0,D106&lt;&gt;H106),IF(LEN(J106)&lt;5,"Please explain change in M/ment type; Ensure method is fully explained.",IF(AND(SUMPRODUCT(--(D106:E106&lt;&gt;""))&gt;0,D106&lt;&gt;H106),"Please explain change in M/ment type",IF(LEN(J106)&lt;5,"Ensure method is fully explained.","OK"))),IF(AND(ROUND(K106,6)&gt;0,LEN(J106)&lt;5),"Ensure method is fully explained.","OK"))))))))))</f>
        <v/>
      </c>
      <c r="N106" s="185" t="str" cm="1">
        <f t="array" ref="N106">IF(AND(SUMPRODUCT(--(D106:F106&lt;&gt;""))=0,ISBLANK(K106)),"",
IF(S106=FALSE,"Incorrect ART, BRT or NE. Please select correct threshold code",
IF(ISBLANK(F106),"No value for previous year",
IF(AND(F106=0,ROUND(K106,6)&gt;0,G106="NE"),"Please explain change from NE",
IF(AND(K106=0,L106="NE", OR(G106="ART",G106="BRT")),"Please explain change to NE",
IF(AND(SUMPRODUCT(--(D106:E106&lt;&gt;""))=0,F106=0,ROUND(K106,6)=0),"Previously not reported, please enter a value or 0 to confirm",IF(AND(G106="BRT",L106="BRT"),"OK",IF(AND(F106=0,OR(ROUND(K106,6)=0,K106&lt;C106),OR(G106="NA",G106="NE")),"OK",
IF(AND(SUMPRODUCT(--(D106:E106&lt;&gt;""))&gt;0,F106=0,ISBLANK(K106)),"Previously reported as BRT, please enter a value or provide explanation",
IF(AND(ROUND(F106,6)=ROUND(K106,6),ROUND(K106,6)&gt;0,NOT(ISBLANK(F106))),"Current = previous. Please re-enter value or provide explanation",
IF(AND(F106=0,ROUND(K106,6)=0,G106="ART",L106="NE"),"ART to NE – please explain",IF(AND(ROUND(K106,6)=0,G106="BRT"),"BRT to NE - please explain",
IF(AND(L106="NE",F106&gt;0,ABS(((K106-F106)/F106*100))&gt;=P106),CONCATENATE(FIXED(((K106-F106)/F106)*100,2),"% - please explain"),IF(AND(L106="ART",G106="ART",F106&gt;0,ABS(((K106-F106)/F106*100))&gt;=P106),CONCATENATE(FIXED(((K106-F106)/F106)*100,2),"% - please explain"),
IF(AND(ROUND(K106,6)=0,G106="BRT",F106&lt;&gt;0),CONCATENATE(FIXED(((K106-F106)/F106)*100,2),"% - BRT to NE - please explain"),
IF(AND(F106=0,ROUND(K106,6)&gt;0,G106="BRT",L106="BRT"),"OK",
IF(AND(F106=0,ROUND(K106,6)&gt;0,G106="BRT",L106="ART"),"BRT to ART – please explain",
IF(AND(F106=0,ROUND(K106,6)&gt;0),"please explain increase",
IF(AND(L106="ART",F106&lt;C106,F106&lt;&gt;0),CONCATENATE(FIXED(((K106-F106)/F106)*100,2),"% - BRT to ART – please explain"),
IF(AND(L106="ART",F106&lt;C106,F106=0),"No value for previous year",
IF(AND(L106="BRT",F106&gt;=C106,F106&lt;&gt;0),CONCATENATE(FIXED(((K106-F106)/F106)*100,2),"% - ART to BRT – please explain"),
IF(AND(L106="BRT",F106&gt;=C106,F106=0),"No value for previous year",
IF(AND(L106="BRT",F106&gt;0,ABS(((K106-F106)/F106*100))&lt;50),CONCATENATE(FIXED(((K106-F106)/F106)*100,2),"% - OK"),
IF(AND(L106="BRT",F106&gt;0,ABS(((K106-F106)/F106*100))&gt;=P106),CONCATENATE(FIXED(((K106-F106)/F106)*100,2),"% - please explain"),
IF(F106&lt;&gt;0,CONCATENATE(FIXED(((K106-F106)/F106)*100,2),"% - OK"),"No value for previous year")))))))))))))))))))))))))</f>
        <v/>
      </c>
      <c r="O106" s="75"/>
      <c r="P106" s="43" t="str" cm="1">
        <f t="array" ref="P106">IF(SUMPRODUCT(--(D106:E106&lt;&gt;""))=0,"",IF(ISERROR(VLOOKUP(A83,Codes!D$2:D$8,1,FALSE)),25,10))</f>
        <v/>
      </c>
      <c r="Q106" s="43" t="b" cm="1">
        <f t="array" ref="Q106">IF(AND(ISBLANK(K106), L106="BRT", LEN(O106)&gt;10), TRUE,
IF(SUMPRODUCT(--(D106:K106&lt;&gt;""))=0, TRUE,
IF(ISBLANK(L106), TRUE,
IF(S106=FALSE, FALSE,
IF(L106="INVALID", FALSE,
IF(AND(ISNUMBER(FIND("M/ment", M106)), LEN(O106)&gt;10), TRUE,
IF(AND(M106&lt;&gt;"OK", LEN(J106)&lt;10), FALSE,
IF(ISERR(FIND("OK", N106)),
IF(AND(FIND("please", LOWER(N106))&gt;0, LEN(O106)&lt;10), FALSE, TRUE),
TRUE))))))))</f>
        <v>1</v>
      </c>
      <c r="R106" t="str">
        <f t="shared" si="2"/>
        <v>BRT</v>
      </c>
      <c r="S106" t="b">
        <f t="shared" si="3"/>
        <v>0</v>
      </c>
    </row>
    <row r="107" spans="1:19" ht="25" customHeight="1">
      <c r="A107" s="169"/>
      <c r="B107" s="169"/>
      <c r="C107" s="169"/>
      <c r="D107" s="170"/>
      <c r="E107" s="170"/>
      <c r="F107" s="170"/>
      <c r="G107" s="170"/>
      <c r="H107" s="79"/>
      <c r="I107" s="75"/>
      <c r="J107" s="75"/>
      <c r="K107" s="163"/>
      <c r="L107" s="224"/>
      <c r="M107" s="184" t="str" cm="1">
        <f t="array" ref="M107">IF(AND(SUMPRODUCT(--(D107:E107&lt;&gt;""))=0,ISBLANK(K107)),"",IF(AND(K107&lt;&gt;"",NOT(ISNUMBER(K107))),"Please enter a numeric value for Total Emission",IF(AND(ISBLANK(K107),L107="BRT"),"Please enter a numeric value for Total Emission or a qualification for not providing BRT Total Emission",IF(ISBLANK(K107),"Please enter a numeric value for Total Emission",IF(ISBLANK(L107),"Please select ART, BRT or NE",IF(AND(ISBLANK(I107),ROUND(K107,6)&gt;0),"Enter method",IF(AND(ISBLANK(J107),L107&lt;&gt;""),"Ensure method is fully explained",IF(AND(SUMPRODUCT(--(D107:E107&lt;&gt;""))&gt;0,D107&lt;&gt;H107,K107=0),"Please explain change in M/ment type",IF(AND(SUMPRODUCT(--(D107:E107&lt;&gt;""))&gt;0,D107&lt;&gt;H107),IF(LEN(J107)&lt;5,"Please explain change in M/ment type; Ensure method is fully explained.",IF(AND(SUMPRODUCT(--(D107:E107&lt;&gt;""))&gt;0,D107&lt;&gt;H107),"Please explain change in M/ment type",IF(LEN(J107)&lt;5,"Ensure method is fully explained.","OK"))),IF(AND(ROUND(K107,6)&gt;0,LEN(J107)&lt;5),"Ensure method is fully explained.","OK"))))))))))</f>
        <v/>
      </c>
      <c r="N107" s="185" t="str" cm="1">
        <f t="array" ref="N107">IF(AND(SUMPRODUCT(--(D107:F107&lt;&gt;""))=0,ISBLANK(K107)),"",
IF(S107=FALSE,"Incorrect ART, BRT or NE. Please select correct threshold code",
IF(ISBLANK(F107),"No value for previous year",
IF(AND(F107=0,ROUND(K107,6)&gt;0,G107="NE"),"Please explain change from NE",
IF(AND(K107=0,L107="NE", OR(G107="ART",G107="BRT")),"Please explain change to NE",
IF(AND(SUMPRODUCT(--(D107:E107&lt;&gt;""))=0,F107=0,ROUND(K107,6)=0),"Previously not reported, please enter a value or 0 to confirm",IF(AND(G107="BRT",L107="BRT"),"OK",IF(AND(F107=0,OR(ROUND(K107,6)=0,K107&lt;C107),OR(G107="NA",G107="NE")),"OK",
IF(AND(SUMPRODUCT(--(D107:E107&lt;&gt;""))&gt;0,F107=0,ISBLANK(K107)),"Previously reported as BRT, please enter a value or provide explanation",
IF(AND(ROUND(F107,6)=ROUND(K107,6),ROUND(K107,6)&gt;0,NOT(ISBLANK(F107))),"Current = previous. Please re-enter value or provide explanation",
IF(AND(F107=0,ROUND(K107,6)=0,G107="ART",L107="NE"),"ART to NE – please explain",IF(AND(ROUND(K107,6)=0,G107="BRT"),"BRT to NE - please explain",
IF(AND(L107="NE",F107&gt;0,ABS(((K107-F107)/F107*100))&gt;=P107),CONCATENATE(FIXED(((K107-F107)/F107)*100,2),"% - please explain"),IF(AND(L107="ART",G107="ART",F107&gt;0,ABS(((K107-F107)/F107*100))&gt;=P107),CONCATENATE(FIXED(((K107-F107)/F107)*100,2),"% - please explain"),
IF(AND(ROUND(K107,6)=0,G107="BRT",F107&lt;&gt;0),CONCATENATE(FIXED(((K107-F107)/F107)*100,2),"% - BRT to NE - please explain"),
IF(AND(F107=0,ROUND(K107,6)&gt;0,G107="BRT",L107="BRT"),"OK",
IF(AND(F107=0,ROUND(K107,6)&gt;0,G107="BRT",L107="ART"),"BRT to ART – please explain",
IF(AND(F107=0,ROUND(K107,6)&gt;0),"please explain increase",
IF(AND(L107="ART",F107&lt;C107,F107&lt;&gt;0),CONCATENATE(FIXED(((K107-F107)/F107)*100,2),"% - BRT to ART – please explain"),
IF(AND(L107="ART",F107&lt;C107,F107=0),"No value for previous year",
IF(AND(L107="BRT",F107&gt;=C107,F107&lt;&gt;0),CONCATENATE(FIXED(((K107-F107)/F107)*100,2),"% - ART to BRT – please explain"),
IF(AND(L107="BRT",F107&gt;=C107,F107=0),"No value for previous year",
IF(AND(L107="BRT",F107&gt;0,ABS(((K107-F107)/F107*100))&lt;50),CONCATENATE(FIXED(((K107-F107)/F107)*100,2),"% - OK"),
IF(AND(L107="BRT",F107&gt;0,ABS(((K107-F107)/F107*100))&gt;=P107),CONCATENATE(FIXED(((K107-F107)/F107)*100,2),"% - please explain"),
IF(F107&lt;&gt;0,CONCATENATE(FIXED(((K107-F107)/F107)*100,2),"% - OK"),"No value for previous year")))))))))))))))))))))))))</f>
        <v/>
      </c>
      <c r="O107" s="75"/>
      <c r="P107" s="43" t="str" cm="1">
        <f t="array" ref="P107">IF(SUMPRODUCT(--(D107:E107&lt;&gt;""))=0,"",IF(ISERROR(VLOOKUP(A84,Codes!D$2:D$8,1,FALSE)),25,10))</f>
        <v/>
      </c>
      <c r="Q107" s="43" t="b" cm="1">
        <f t="array" ref="Q107">IF(AND(ISBLANK(K107), L107="BRT", LEN(O107)&gt;10), TRUE,
IF(SUMPRODUCT(--(D107:K107&lt;&gt;""))=0, TRUE,
IF(ISBLANK(L107), TRUE,
IF(S107=FALSE, FALSE,
IF(L107="INVALID", FALSE,
IF(AND(ISNUMBER(FIND("M/ment", M107)), LEN(O107)&gt;10), TRUE,
IF(AND(M107&lt;&gt;"OK", LEN(J107)&lt;10), FALSE,
IF(ISERR(FIND("OK", N107)),
IF(AND(FIND("please", LOWER(N107))&gt;0, LEN(O107)&lt;10), FALSE, TRUE),
TRUE))))))))</f>
        <v>1</v>
      </c>
      <c r="R107" t="str">
        <f t="shared" si="2"/>
        <v>BRT</v>
      </c>
      <c r="S107" t="b">
        <f t="shared" si="3"/>
        <v>0</v>
      </c>
    </row>
    <row r="108" spans="1:19" ht="25" customHeight="1">
      <c r="A108" s="169"/>
      <c r="B108" s="169"/>
      <c r="C108" s="169"/>
      <c r="D108" s="170"/>
      <c r="E108" s="170"/>
      <c r="F108" s="170"/>
      <c r="G108" s="170"/>
      <c r="H108" s="79"/>
      <c r="I108" s="75"/>
      <c r="J108" s="75"/>
      <c r="K108" s="163"/>
      <c r="L108" s="224"/>
      <c r="M108" s="184" t="str" cm="1">
        <f t="array" ref="M108">IF(AND(SUMPRODUCT(--(D108:E108&lt;&gt;""))=0,ISBLANK(K108)),"",IF(AND(K108&lt;&gt;"",NOT(ISNUMBER(K108))),"Please enter a numeric value for Total Emission",IF(AND(ISBLANK(K108),L108="BRT"),"Please enter a numeric value for Total Emission or a qualification for not providing BRT Total Emission",IF(ISBLANK(K108),"Please enter a numeric value for Total Emission",IF(ISBLANK(L108),"Please select ART, BRT or NE",IF(AND(ISBLANK(I108),ROUND(K108,6)&gt;0),"Enter method",IF(AND(ISBLANK(J108),L108&lt;&gt;""),"Ensure method is fully explained",IF(AND(SUMPRODUCT(--(D108:E108&lt;&gt;""))&gt;0,D108&lt;&gt;H108,K108=0),"Please explain change in M/ment type",IF(AND(SUMPRODUCT(--(D108:E108&lt;&gt;""))&gt;0,D108&lt;&gt;H108),IF(LEN(J108)&lt;5,"Please explain change in M/ment type; Ensure method is fully explained.",IF(AND(SUMPRODUCT(--(D108:E108&lt;&gt;""))&gt;0,D108&lt;&gt;H108),"Please explain change in M/ment type",IF(LEN(J108)&lt;5,"Ensure method is fully explained.","OK"))),IF(AND(ROUND(K108,6)&gt;0,LEN(J108)&lt;5),"Ensure method is fully explained.","OK"))))))))))</f>
        <v/>
      </c>
      <c r="N108" s="185" t="str" cm="1">
        <f t="array" ref="N108">IF(AND(SUMPRODUCT(--(D108:F108&lt;&gt;""))=0,ISBLANK(K108)),"",
IF(S108=FALSE,"Incorrect ART, BRT or NE. Please select correct threshold code",
IF(ISBLANK(F108),"No value for previous year",
IF(AND(F108=0,ROUND(K108,6)&gt;0,G108="NE"),"Please explain change from NE",
IF(AND(K108=0,L108="NE", OR(G108="ART",G108="BRT")),"Please explain change to NE",
IF(AND(SUMPRODUCT(--(D108:E108&lt;&gt;""))=0,F108=0,ROUND(K108,6)=0),"Previously not reported, please enter a value or 0 to confirm",IF(AND(G108="BRT",L108="BRT"),"OK",IF(AND(F108=0,OR(ROUND(K108,6)=0,K108&lt;C108),OR(G108="NA",G108="NE")),"OK",
IF(AND(SUMPRODUCT(--(D108:E108&lt;&gt;""))&gt;0,F108=0,ISBLANK(K108)),"Previously reported as BRT, please enter a value or provide explanation",
IF(AND(ROUND(F108,6)=ROUND(K108,6),ROUND(K108,6)&gt;0,NOT(ISBLANK(F108))),"Current = previous. Please re-enter value or provide explanation",
IF(AND(F108=0,ROUND(K108,6)=0,G108="ART",L108="NE"),"ART to NE – please explain",IF(AND(ROUND(K108,6)=0,G108="BRT"),"BRT to NE - please explain",
IF(AND(L108="NE",F108&gt;0,ABS(((K108-F108)/F108*100))&gt;=P108),CONCATENATE(FIXED(((K108-F108)/F108)*100,2),"% - please explain"),IF(AND(L108="ART",G108="ART",F108&gt;0,ABS(((K108-F108)/F108*100))&gt;=P108),CONCATENATE(FIXED(((K108-F108)/F108)*100,2),"% - please explain"),
IF(AND(ROUND(K108,6)=0,G108="BRT",F108&lt;&gt;0),CONCATENATE(FIXED(((K108-F108)/F108)*100,2),"% - BRT to NE - please explain"),
IF(AND(F108=0,ROUND(K108,6)&gt;0,G108="BRT",L108="BRT"),"OK",
IF(AND(F108=0,ROUND(K108,6)&gt;0,G108="BRT",L108="ART"),"BRT to ART – please explain",
IF(AND(F108=0,ROUND(K108,6)&gt;0),"please explain increase",
IF(AND(L108="ART",F108&lt;C108,F108&lt;&gt;0),CONCATENATE(FIXED(((K108-F108)/F108)*100,2),"% - BRT to ART – please explain"),
IF(AND(L108="ART",F108&lt;C108,F108=0),"No value for previous year",
IF(AND(L108="BRT",F108&gt;=C108,F108&lt;&gt;0),CONCATENATE(FIXED(((K108-F108)/F108)*100,2),"% - ART to BRT – please explain"),
IF(AND(L108="BRT",F108&gt;=C108,F108=0),"No value for previous year",
IF(AND(L108="BRT",F108&gt;0,ABS(((K108-F108)/F108*100))&lt;50),CONCATENATE(FIXED(((K108-F108)/F108)*100,2),"% - OK"),
IF(AND(L108="BRT",F108&gt;0,ABS(((K108-F108)/F108*100))&gt;=P108),CONCATENATE(FIXED(((K108-F108)/F108)*100,2),"% - please explain"),
IF(F108&lt;&gt;0,CONCATENATE(FIXED(((K108-F108)/F108)*100,2),"% - OK"),"No value for previous year")))))))))))))))))))))))))</f>
        <v/>
      </c>
      <c r="O108" s="75"/>
      <c r="P108" s="43" t="str" cm="1">
        <f t="array" ref="P108">IF(SUMPRODUCT(--(D108:E108&lt;&gt;""))=0,"",IF(ISERROR(VLOOKUP(A85,Codes!D$2:D$8,1,FALSE)),25,10))</f>
        <v/>
      </c>
      <c r="Q108" s="43" t="b" cm="1">
        <f t="array" ref="Q108">IF(AND(ISBLANK(K108), L108="BRT", LEN(O108)&gt;10), TRUE,
IF(SUMPRODUCT(--(D108:K108&lt;&gt;""))=0, TRUE,
IF(ISBLANK(L108), TRUE,
IF(S108=FALSE, FALSE,
IF(L108="INVALID", FALSE,
IF(AND(ISNUMBER(FIND("M/ment", M108)), LEN(O108)&gt;10), TRUE,
IF(AND(M108&lt;&gt;"OK", LEN(J108)&lt;10), FALSE,
IF(ISERR(FIND("OK", N108)),
IF(AND(FIND("please", LOWER(N108))&gt;0, LEN(O108)&lt;10), FALSE, TRUE),
TRUE))))))))</f>
        <v>1</v>
      </c>
      <c r="R108" t="str">
        <f t="shared" si="2"/>
        <v>BRT</v>
      </c>
      <c r="S108" t="b">
        <f t="shared" si="3"/>
        <v>0</v>
      </c>
    </row>
    <row r="109" spans="1:19" ht="25" customHeight="1">
      <c r="A109" s="169"/>
      <c r="B109" s="169"/>
      <c r="C109" s="169"/>
      <c r="D109" s="170"/>
      <c r="E109" s="170"/>
      <c r="F109" s="170"/>
      <c r="G109" s="170"/>
      <c r="H109" s="79"/>
      <c r="I109" s="75"/>
      <c r="J109" s="75"/>
      <c r="K109" s="163"/>
      <c r="L109" s="224"/>
      <c r="M109" s="184" t="str" cm="1">
        <f t="array" ref="M109">IF(AND(SUMPRODUCT(--(D109:E109&lt;&gt;""))=0,ISBLANK(K109)),"",IF(AND(K109&lt;&gt;"",NOT(ISNUMBER(K109))),"Please enter a numeric value for Total Emission",IF(AND(ISBLANK(K109),L109="BRT"),"Please enter a numeric value for Total Emission or a qualification for not providing BRT Total Emission",IF(ISBLANK(K109),"Please enter a numeric value for Total Emission",IF(ISBLANK(L109),"Please select ART, BRT or NE",IF(AND(ISBLANK(I109),ROUND(K109,6)&gt;0),"Enter method",IF(AND(ISBLANK(J109),L109&lt;&gt;""),"Ensure method is fully explained",IF(AND(SUMPRODUCT(--(D109:E109&lt;&gt;""))&gt;0,D109&lt;&gt;H109,K109=0),"Please explain change in M/ment type",IF(AND(SUMPRODUCT(--(D109:E109&lt;&gt;""))&gt;0,D109&lt;&gt;H109),IF(LEN(J109)&lt;5,"Please explain change in M/ment type; Ensure method is fully explained.",IF(AND(SUMPRODUCT(--(D109:E109&lt;&gt;""))&gt;0,D109&lt;&gt;H109),"Please explain change in M/ment type",IF(LEN(J109)&lt;5,"Ensure method is fully explained.","OK"))),IF(AND(ROUND(K109,6)&gt;0,LEN(J109)&lt;5),"Ensure method is fully explained.","OK"))))))))))</f>
        <v/>
      </c>
      <c r="N109" s="185" t="str" cm="1">
        <f t="array" ref="N109">IF(AND(SUMPRODUCT(--(D109:F109&lt;&gt;""))=0,ISBLANK(K109)),"",
IF(S109=FALSE,"Incorrect ART, BRT or NE. Please select correct threshold code",
IF(ISBLANK(F109),"No value for previous year",
IF(AND(F109=0,ROUND(K109,6)&gt;0,G109="NE"),"Please explain change from NE",
IF(AND(K109=0,L109="NE", OR(G109="ART",G109="BRT")),"Please explain change to NE",
IF(AND(SUMPRODUCT(--(D109:E109&lt;&gt;""))=0,F109=0,ROUND(K109,6)=0),"Previously not reported, please enter a value or 0 to confirm",IF(AND(G109="BRT",L109="BRT"),"OK",IF(AND(F109=0,OR(ROUND(K109,6)=0,K109&lt;C109),OR(G109="NA",G109="NE")),"OK",
IF(AND(SUMPRODUCT(--(D109:E109&lt;&gt;""))&gt;0,F109=0,ISBLANK(K109)),"Previously reported as BRT, please enter a value or provide explanation",
IF(AND(ROUND(F109,6)=ROUND(K109,6),ROUND(K109,6)&gt;0,NOT(ISBLANK(F109))),"Current = previous. Please re-enter value or provide explanation",
IF(AND(F109=0,ROUND(K109,6)=0,G109="ART",L109="NE"),"ART to NE – please explain",IF(AND(ROUND(K109,6)=0,G109="BRT"),"BRT to NE - please explain",
IF(AND(L109="NE",F109&gt;0,ABS(((K109-F109)/F109*100))&gt;=P109),CONCATENATE(FIXED(((K109-F109)/F109)*100,2),"% - please explain"),IF(AND(L109="ART",G109="ART",F109&gt;0,ABS(((K109-F109)/F109*100))&gt;=P109),CONCATENATE(FIXED(((K109-F109)/F109)*100,2),"% - please explain"),
IF(AND(ROUND(K109,6)=0,G109="BRT",F109&lt;&gt;0),CONCATENATE(FIXED(((K109-F109)/F109)*100,2),"% - BRT to NE - please explain"),
IF(AND(F109=0,ROUND(K109,6)&gt;0,G109="BRT",L109="BRT"),"OK",
IF(AND(F109=0,ROUND(K109,6)&gt;0,G109="BRT",L109="ART"),"BRT to ART – please explain",
IF(AND(F109=0,ROUND(K109,6)&gt;0),"please explain increase",
IF(AND(L109="ART",F109&lt;C109,F109&lt;&gt;0),CONCATENATE(FIXED(((K109-F109)/F109)*100,2),"% - BRT to ART – please explain"),
IF(AND(L109="ART",F109&lt;C109,F109=0),"No value for previous year",
IF(AND(L109="BRT",F109&gt;=C109,F109&lt;&gt;0),CONCATENATE(FIXED(((K109-F109)/F109)*100,2),"% - ART to BRT – please explain"),
IF(AND(L109="BRT",F109&gt;=C109,F109=0),"No value for previous year",
IF(AND(L109="BRT",F109&gt;0,ABS(((K109-F109)/F109*100))&lt;50),CONCATENATE(FIXED(((K109-F109)/F109)*100,2),"% - OK"),
IF(AND(L109="BRT",F109&gt;0,ABS(((K109-F109)/F109*100))&gt;=P109),CONCATENATE(FIXED(((K109-F109)/F109)*100,2),"% - please explain"),
IF(F109&lt;&gt;0,CONCATENATE(FIXED(((K109-F109)/F109)*100,2),"% - OK"),"No value for previous year")))))))))))))))))))))))))</f>
        <v/>
      </c>
      <c r="O109" s="75"/>
      <c r="P109" s="43" t="str" cm="1">
        <f t="array" ref="P109">IF(SUMPRODUCT(--(D109:E109&lt;&gt;""))=0,"",IF(ISERROR(VLOOKUP(A86,Codes!D$2:D$8,1,FALSE)),25,10))</f>
        <v/>
      </c>
      <c r="Q109" s="43" t="b" cm="1">
        <f t="array" ref="Q109">IF(AND(ISBLANK(K109), L109="BRT", LEN(O109)&gt;10), TRUE,
IF(SUMPRODUCT(--(D109:K109&lt;&gt;""))=0, TRUE,
IF(ISBLANK(L109), TRUE,
IF(S109=FALSE, FALSE,
IF(L109="INVALID", FALSE,
IF(AND(ISNUMBER(FIND("M/ment", M109)), LEN(O109)&gt;10), TRUE,
IF(AND(M109&lt;&gt;"OK", LEN(J109)&lt;10), FALSE,
IF(ISERR(FIND("OK", N109)),
IF(AND(FIND("please", LOWER(N109))&gt;0, LEN(O109)&lt;10), FALSE, TRUE),
TRUE))))))))</f>
        <v>1</v>
      </c>
      <c r="R109" t="str">
        <f t="shared" si="2"/>
        <v>BRT</v>
      </c>
      <c r="S109" t="b">
        <f t="shared" si="3"/>
        <v>0</v>
      </c>
    </row>
    <row r="110" spans="1:19" ht="25" customHeight="1">
      <c r="A110" s="80"/>
      <c r="B110" s="80"/>
      <c r="C110" s="80"/>
      <c r="D110" s="170"/>
      <c r="E110" s="170"/>
      <c r="F110" s="170"/>
      <c r="G110" s="170"/>
      <c r="H110" s="79"/>
      <c r="I110" s="75"/>
      <c r="J110" s="75"/>
      <c r="K110" s="163"/>
      <c r="L110" s="224"/>
      <c r="M110" s="184" t="str" cm="1">
        <f t="array" ref="M110">IF(AND(SUMPRODUCT(--(D110:E110&lt;&gt;""))=0,ISBLANK(K110)),"",IF(AND(K110&lt;&gt;"",NOT(ISNUMBER(K110))),"Please enter a numeric value for Total Emission",IF(AND(ISBLANK(K110),L110="BRT"),"Please enter a numeric value for Total Emission or a qualification for not providing BRT Total Emission",IF(ISBLANK(K110),"Please enter a numeric value for Total Emission",IF(ISBLANK(L110),"Please select ART, BRT or NE",IF(AND(ISBLANK(I110),ROUND(K110,6)&gt;0),"Enter method",IF(AND(ISBLANK(J110),L110&lt;&gt;""),"Ensure method is fully explained",IF(AND(SUMPRODUCT(--(D110:E110&lt;&gt;""))&gt;0,D110&lt;&gt;H110,K110=0),"Please explain change in M/ment type",IF(AND(SUMPRODUCT(--(D110:E110&lt;&gt;""))&gt;0,D110&lt;&gt;H110),IF(LEN(J110)&lt;5,"Please explain change in M/ment type; Ensure method is fully explained.",IF(AND(SUMPRODUCT(--(D110:E110&lt;&gt;""))&gt;0,D110&lt;&gt;H110),"Please explain change in M/ment type",IF(LEN(J110)&lt;5,"Ensure method is fully explained.","OK"))),IF(AND(ROUND(K110,6)&gt;0,LEN(J110)&lt;5),"Ensure method is fully explained.","OK"))))))))))</f>
        <v/>
      </c>
      <c r="N110" s="185" t="str" cm="1">
        <f t="array" ref="N110">IF(AND(SUMPRODUCT(--(D110:F110&lt;&gt;""))=0,ISBLANK(K110)),"",
IF(S110=FALSE,"Incorrect ART, BRT or NE. Please select correct threshold code",
IF(ISBLANK(F110),"No value for previous year",
IF(AND(F110=0,ROUND(K110,6)&gt;0,G110="NE"),"Please explain change from NE",
IF(AND(K110=0,L110="NE", OR(G110="ART",G110="BRT")),"Please explain change to NE",
IF(AND(SUMPRODUCT(--(D110:E110&lt;&gt;""))=0,F110=0,ROUND(K110,6)=0),"Previously not reported, please enter a value or 0 to confirm",IF(AND(G110="BRT",L110="BRT"),"OK",IF(AND(F110=0,OR(ROUND(K110,6)=0,K110&lt;C110),OR(G110="NA",G110="NE")),"OK",
IF(AND(SUMPRODUCT(--(D110:E110&lt;&gt;""))&gt;0,F110=0,ISBLANK(K110)),"Previously reported as BRT, please enter a value or provide explanation",
IF(AND(ROUND(F110,6)=ROUND(K110,6),ROUND(K110,6)&gt;0,NOT(ISBLANK(F110))),"Current = previous. Please re-enter value or provide explanation",
IF(AND(F110=0,ROUND(K110,6)=0,G110="ART",L110="NE"),"ART to NE – please explain",IF(AND(ROUND(K110,6)=0,G110="BRT"),"BRT to NE - please explain",
IF(AND(L110="NE",F110&gt;0,ABS(((K110-F110)/F110*100))&gt;=P110),CONCATENATE(FIXED(((K110-F110)/F110)*100,2),"% - please explain"),IF(AND(L110="ART",G110="ART",F110&gt;0,ABS(((K110-F110)/F110*100))&gt;=P110),CONCATENATE(FIXED(((K110-F110)/F110)*100,2),"% - please explain"),
IF(AND(ROUND(K110,6)=0,G110="BRT",F110&lt;&gt;0),CONCATENATE(FIXED(((K110-F110)/F110)*100,2),"% - BRT to NE - please explain"),
IF(AND(F110=0,ROUND(K110,6)&gt;0,G110="BRT",L110="BRT"),"OK",
IF(AND(F110=0,ROUND(K110,6)&gt;0,G110="BRT",L110="ART"),"BRT to ART – please explain",
IF(AND(F110=0,ROUND(K110,6)&gt;0),"please explain increase",
IF(AND(L110="ART",F110&lt;C110,F110&lt;&gt;0),CONCATENATE(FIXED(((K110-F110)/F110)*100,2),"% - BRT to ART – please explain"),
IF(AND(L110="ART",F110&lt;C110,F110=0),"No value for previous year",
IF(AND(L110="BRT",F110&gt;=C110,F110&lt;&gt;0),CONCATENATE(FIXED(((K110-F110)/F110)*100,2),"% - ART to BRT – please explain"),
IF(AND(L110="BRT",F110&gt;=C110,F110=0),"No value for previous year",
IF(AND(L110="BRT",F110&gt;0,ABS(((K110-F110)/F110*100))&lt;50),CONCATENATE(FIXED(((K110-F110)/F110)*100,2),"% - OK"),
IF(AND(L110="BRT",F110&gt;0,ABS(((K110-F110)/F110*100))&gt;=P110),CONCATENATE(FIXED(((K110-F110)/F110)*100,2),"% - please explain"),
IF(F110&lt;&gt;0,CONCATENATE(FIXED(((K110-F110)/F110)*100,2),"% - OK"),"No value for previous year")))))))))))))))))))))))))</f>
        <v/>
      </c>
      <c r="O110" s="75"/>
      <c r="P110" s="43" t="str" cm="1">
        <f t="array" ref="P110">IF(SUMPRODUCT(--(D110:E110&lt;&gt;""))=0,"",IF(ISERROR(VLOOKUP(A87,Codes!D$2:D$8,1,FALSE)),25,10))</f>
        <v/>
      </c>
      <c r="Q110" s="43" t="b" cm="1">
        <f t="array" ref="Q110">IF(AND(ISBLANK(K110), L110="BRT", LEN(O110)&gt;10), TRUE,
IF(SUMPRODUCT(--(D110:K110&lt;&gt;""))=0, TRUE,
IF(ISBLANK(L110), TRUE,
IF(S110=FALSE, FALSE,
IF(L110="INVALID", FALSE,
IF(AND(ISNUMBER(FIND("M/ment", M110)), LEN(O110)&gt;10), TRUE,
IF(AND(M110&lt;&gt;"OK", LEN(J110)&lt;10), FALSE,
IF(ISERR(FIND("OK", N110)),
IF(AND(FIND("please", LOWER(N110))&gt;0, LEN(O110)&lt;10), FALSE, TRUE),
TRUE))))))))</f>
        <v>1</v>
      </c>
      <c r="R110" t="str">
        <f t="shared" si="2"/>
        <v>BRT</v>
      </c>
      <c r="S110" t="b">
        <f t="shared" si="3"/>
        <v>0</v>
      </c>
    </row>
    <row r="111" spans="1:19" ht="25" customHeight="1">
      <c r="A111" s="80"/>
      <c r="B111" s="80"/>
      <c r="C111" s="80"/>
      <c r="D111" s="170"/>
      <c r="E111" s="170"/>
      <c r="F111" s="170"/>
      <c r="G111" s="170"/>
      <c r="H111" s="79"/>
      <c r="I111" s="75"/>
      <c r="J111" s="75"/>
      <c r="K111" s="163"/>
      <c r="L111" s="224"/>
      <c r="M111" s="184" t="str" cm="1">
        <f t="array" ref="M111">IF(AND(SUMPRODUCT(--(D111:E111&lt;&gt;""))=0,ISBLANK(K111)),"",IF(AND(K111&lt;&gt;"",NOT(ISNUMBER(K111))),"Please enter a numeric value for Total Emission",IF(AND(ISBLANK(K111),L111="BRT"),"Please enter a numeric value for Total Emission or a qualification for not providing BRT Total Emission",IF(ISBLANK(K111),"Please enter a numeric value for Total Emission",IF(ISBLANK(L111),"Please select ART, BRT or NE",IF(AND(ISBLANK(I111),ROUND(K111,6)&gt;0),"Enter method",IF(AND(ISBLANK(J111),L111&lt;&gt;""),"Ensure method is fully explained",IF(AND(SUMPRODUCT(--(D111:E111&lt;&gt;""))&gt;0,D111&lt;&gt;H111,K111=0),"Please explain change in M/ment type",IF(AND(SUMPRODUCT(--(D111:E111&lt;&gt;""))&gt;0,D111&lt;&gt;H111),IF(LEN(J111)&lt;5,"Please explain change in M/ment type; Ensure method is fully explained.",IF(AND(SUMPRODUCT(--(D111:E111&lt;&gt;""))&gt;0,D111&lt;&gt;H111),"Please explain change in M/ment type",IF(LEN(J111)&lt;5,"Ensure method is fully explained.","OK"))),IF(AND(ROUND(K111,6)&gt;0,LEN(J111)&lt;5),"Ensure method is fully explained.","OK"))))))))))</f>
        <v/>
      </c>
      <c r="N111" s="185" t="str" cm="1">
        <f t="array" ref="N111">IF(AND(SUMPRODUCT(--(D111:F111&lt;&gt;""))=0,ISBLANK(K111)),"",
IF(S111=FALSE,"Incorrect ART, BRT or NE. Please select correct threshold code",
IF(ISBLANK(F111),"No value for previous year",
IF(AND(F111=0,ROUND(K111,6)&gt;0,G111="NE"),"Please explain change from NE",
IF(AND(K111=0,L111="NE", OR(G111="ART",G111="BRT")),"Please explain change to NE",
IF(AND(SUMPRODUCT(--(D111:E111&lt;&gt;""))=0,F111=0,ROUND(K111,6)=0),"Previously not reported, please enter a value or 0 to confirm",IF(AND(G111="BRT",L111="BRT"),"OK",IF(AND(F111=0,OR(ROUND(K111,6)=0,K111&lt;C111),OR(G111="NA",G111="NE")),"OK",
IF(AND(SUMPRODUCT(--(D111:E111&lt;&gt;""))&gt;0,F111=0,ISBLANK(K111)),"Previously reported as BRT, please enter a value or provide explanation",
IF(AND(ROUND(F111,6)=ROUND(K111,6),ROUND(K111,6)&gt;0,NOT(ISBLANK(F111))),"Current = previous. Please re-enter value or provide explanation",
IF(AND(F111=0,ROUND(K111,6)=0,G111="ART",L111="NE"),"ART to NE – please explain",IF(AND(ROUND(K111,6)=0,G111="BRT"),"BRT to NE - please explain",
IF(AND(L111="NE",F111&gt;0,ABS(((K111-F111)/F111*100))&gt;=P111),CONCATENATE(FIXED(((K111-F111)/F111)*100,2),"% - please explain"),IF(AND(L111="ART",G111="ART",F111&gt;0,ABS(((K111-F111)/F111*100))&gt;=P111),CONCATENATE(FIXED(((K111-F111)/F111)*100,2),"% - please explain"),
IF(AND(ROUND(K111,6)=0,G111="BRT",F111&lt;&gt;0),CONCATENATE(FIXED(((K111-F111)/F111)*100,2),"% - BRT to NE - please explain"),
IF(AND(F111=0,ROUND(K111,6)&gt;0,G111="BRT",L111="BRT"),"OK",
IF(AND(F111=0,ROUND(K111,6)&gt;0,G111="BRT",L111="ART"),"BRT to ART – please explain",
IF(AND(F111=0,ROUND(K111,6)&gt;0),"please explain increase",
IF(AND(L111="ART",F111&lt;C111,F111&lt;&gt;0),CONCATENATE(FIXED(((K111-F111)/F111)*100,2),"% - BRT to ART – please explain"),
IF(AND(L111="ART",F111&lt;C111,F111=0),"No value for previous year",
IF(AND(L111="BRT",F111&gt;=C111,F111&lt;&gt;0),CONCATENATE(FIXED(((K111-F111)/F111)*100,2),"% - ART to BRT – please explain"),
IF(AND(L111="BRT",F111&gt;=C111,F111=0),"No value for previous year",
IF(AND(L111="BRT",F111&gt;0,ABS(((K111-F111)/F111*100))&lt;50),CONCATENATE(FIXED(((K111-F111)/F111)*100,2),"% - OK"),
IF(AND(L111="BRT",F111&gt;0,ABS(((K111-F111)/F111*100))&gt;=P111),CONCATENATE(FIXED(((K111-F111)/F111)*100,2),"% - please explain"),
IF(F111&lt;&gt;0,CONCATENATE(FIXED(((K111-F111)/F111)*100,2),"% - OK"),"No value for previous year")))))))))))))))))))))))))</f>
        <v/>
      </c>
      <c r="O111" s="75"/>
      <c r="P111" s="43" t="str" cm="1">
        <f t="array" ref="P111">IF(SUMPRODUCT(--(D111:E111&lt;&gt;""))=0,"",IF(ISERROR(VLOOKUP(A88,Codes!D$2:D$8,1,FALSE)),25,10))</f>
        <v/>
      </c>
      <c r="Q111" s="43" t="b" cm="1">
        <f t="array" ref="Q111">IF(AND(ISBLANK(K111), L111="BRT", LEN(O111)&gt;10), TRUE,
IF(SUMPRODUCT(--(D111:K111&lt;&gt;""))=0, TRUE,
IF(ISBLANK(L111), TRUE,
IF(S111=FALSE, FALSE,
IF(L111="INVALID", FALSE,
IF(AND(ISNUMBER(FIND("M/ment", M111)), LEN(O111)&gt;10), TRUE,
IF(AND(M111&lt;&gt;"OK", LEN(J111)&lt;10), FALSE,
IF(ISERR(FIND("OK", N111)),
IF(AND(FIND("please", LOWER(N111))&gt;0, LEN(O111)&lt;10), FALSE, TRUE),
TRUE))))))))</f>
        <v>1</v>
      </c>
      <c r="R111" t="str">
        <f t="shared" si="2"/>
        <v>BRT</v>
      </c>
      <c r="S111" t="b">
        <f t="shared" si="3"/>
        <v>0</v>
      </c>
    </row>
    <row r="112" spans="1:19" ht="25" customHeight="1">
      <c r="A112" s="80"/>
      <c r="B112" s="80"/>
      <c r="C112" s="80"/>
      <c r="D112" s="170"/>
      <c r="E112" s="170"/>
      <c r="F112" s="170"/>
      <c r="G112" s="170"/>
      <c r="H112" s="79"/>
      <c r="I112" s="75"/>
      <c r="J112" s="75"/>
      <c r="K112" s="163"/>
      <c r="L112" s="224"/>
      <c r="M112" s="184" t="str" cm="1">
        <f t="array" ref="M112">IF(AND(SUMPRODUCT(--(D112:E112&lt;&gt;""))=0,ISBLANK(K112)),"",IF(AND(K112&lt;&gt;"",NOT(ISNUMBER(K112))),"Please enter a numeric value for Total Emission",IF(AND(ISBLANK(K112),L112="BRT"),"Please enter a numeric value for Total Emission or a qualification for not providing BRT Total Emission",IF(ISBLANK(K112),"Please enter a numeric value for Total Emission",IF(ISBLANK(L112),"Please select ART, BRT or NE",IF(AND(ISBLANK(I112),ROUND(K112,6)&gt;0),"Enter method",IF(AND(ISBLANK(J112),L112&lt;&gt;""),"Ensure method is fully explained",IF(AND(SUMPRODUCT(--(D112:E112&lt;&gt;""))&gt;0,D112&lt;&gt;H112,K112=0),"Please explain change in M/ment type",IF(AND(SUMPRODUCT(--(D112:E112&lt;&gt;""))&gt;0,D112&lt;&gt;H112),IF(LEN(J112)&lt;5,"Please explain change in M/ment type; Ensure method is fully explained.",IF(AND(SUMPRODUCT(--(D112:E112&lt;&gt;""))&gt;0,D112&lt;&gt;H112),"Please explain change in M/ment type",IF(LEN(J112)&lt;5,"Ensure method is fully explained.","OK"))),IF(AND(ROUND(K112,6)&gt;0,LEN(J112)&lt;5),"Ensure method is fully explained.","OK"))))))))))</f>
        <v/>
      </c>
      <c r="N112" s="185" t="str" cm="1">
        <f t="array" ref="N112">IF(AND(SUMPRODUCT(--(D112:F112&lt;&gt;""))=0,ISBLANK(K112)),"",
IF(S112=FALSE,"Incorrect ART, BRT or NE. Please select correct threshold code",
IF(ISBLANK(F112),"No value for previous year",
IF(AND(F112=0,ROUND(K112,6)&gt;0,G112="NE"),"Please explain change from NE",
IF(AND(K112=0,L112="NE", OR(G112="ART",G112="BRT")),"Please explain change to NE",
IF(AND(SUMPRODUCT(--(D112:E112&lt;&gt;""))=0,F112=0,ROUND(K112,6)=0),"Previously not reported, please enter a value or 0 to confirm",IF(AND(G112="BRT",L112="BRT"),"OK",IF(AND(F112=0,OR(ROUND(K112,6)=0,K112&lt;C112),OR(G112="NA",G112="NE")),"OK",
IF(AND(SUMPRODUCT(--(D112:E112&lt;&gt;""))&gt;0,F112=0,ISBLANK(K112)),"Previously reported as BRT, please enter a value or provide explanation",
IF(AND(ROUND(F112,6)=ROUND(K112,6),ROUND(K112,6)&gt;0,NOT(ISBLANK(F112))),"Current = previous. Please re-enter value or provide explanation",
IF(AND(F112=0,ROUND(K112,6)=0,G112="ART",L112="NE"),"ART to NE – please explain",IF(AND(ROUND(K112,6)=0,G112="BRT"),"BRT to NE - please explain",
IF(AND(L112="NE",F112&gt;0,ABS(((K112-F112)/F112*100))&gt;=P112),CONCATENATE(FIXED(((K112-F112)/F112)*100,2),"% - please explain"),IF(AND(L112="ART",G112="ART",F112&gt;0,ABS(((K112-F112)/F112*100))&gt;=P112),CONCATENATE(FIXED(((K112-F112)/F112)*100,2),"% - please explain"),
IF(AND(ROUND(K112,6)=0,G112="BRT",F112&lt;&gt;0),CONCATENATE(FIXED(((K112-F112)/F112)*100,2),"% - BRT to NE - please explain"),
IF(AND(F112=0,ROUND(K112,6)&gt;0,G112="BRT",L112="BRT"),"OK",
IF(AND(F112=0,ROUND(K112,6)&gt;0,G112="BRT",L112="ART"),"BRT to ART – please explain",
IF(AND(F112=0,ROUND(K112,6)&gt;0),"please explain increase",
IF(AND(L112="ART",F112&lt;C112,F112&lt;&gt;0),CONCATENATE(FIXED(((K112-F112)/F112)*100,2),"% - BRT to ART – please explain"),
IF(AND(L112="ART",F112&lt;C112,F112=0),"No value for previous year",
IF(AND(L112="BRT",F112&gt;=C112,F112&lt;&gt;0),CONCATENATE(FIXED(((K112-F112)/F112)*100,2),"% - ART to BRT – please explain"),
IF(AND(L112="BRT",F112&gt;=C112,F112=0),"No value for previous year",
IF(AND(L112="BRT",F112&gt;0,ABS(((K112-F112)/F112*100))&lt;50),CONCATENATE(FIXED(((K112-F112)/F112)*100,2),"% - OK"),
IF(AND(L112="BRT",F112&gt;0,ABS(((K112-F112)/F112*100))&gt;=P112),CONCATENATE(FIXED(((K112-F112)/F112)*100,2),"% - please explain"),
IF(F112&lt;&gt;0,CONCATENATE(FIXED(((K112-F112)/F112)*100,2),"% - OK"),"No value for previous year")))))))))))))))))))))))))</f>
        <v/>
      </c>
      <c r="O112" s="75"/>
      <c r="P112" s="43" t="str" cm="1">
        <f t="array" ref="P112">IF(SUMPRODUCT(--(D112:E112&lt;&gt;""))=0,"",IF(ISERROR(VLOOKUP(A89,Codes!D$2:D$8,1,FALSE)),25,10))</f>
        <v/>
      </c>
      <c r="Q112" s="43" t="b" cm="1">
        <f t="array" ref="Q112">IF(AND(ISBLANK(K112), L112="BRT", LEN(O112)&gt;10), TRUE,
IF(SUMPRODUCT(--(D112:K112&lt;&gt;""))=0, TRUE,
IF(ISBLANK(L112), TRUE,
IF(S112=FALSE, FALSE,
IF(L112="INVALID", FALSE,
IF(AND(ISNUMBER(FIND("M/ment", M112)), LEN(O112)&gt;10), TRUE,
IF(AND(M112&lt;&gt;"OK", LEN(J112)&lt;10), FALSE,
IF(ISERR(FIND("OK", N112)),
IF(AND(FIND("please", LOWER(N112))&gt;0, LEN(O112)&lt;10), FALSE, TRUE),
TRUE))))))))</f>
        <v>1</v>
      </c>
      <c r="R112" t="str">
        <f t="shared" si="2"/>
        <v>BRT</v>
      </c>
      <c r="S112" t="b">
        <f t="shared" si="3"/>
        <v>0</v>
      </c>
    </row>
    <row r="113" spans="1:19" ht="25" customHeight="1">
      <c r="A113" s="80"/>
      <c r="B113" s="80"/>
      <c r="C113" s="80"/>
      <c r="D113" s="170"/>
      <c r="E113" s="170"/>
      <c r="F113" s="170"/>
      <c r="G113" s="170"/>
      <c r="H113" s="79"/>
      <c r="I113" s="75"/>
      <c r="J113" s="75"/>
      <c r="K113" s="163"/>
      <c r="L113" s="224"/>
      <c r="M113" s="184" t="str" cm="1">
        <f t="array" ref="M113">IF(AND(SUMPRODUCT(--(D113:E113&lt;&gt;""))=0,ISBLANK(K113)),"",IF(AND(K113&lt;&gt;"",NOT(ISNUMBER(K113))),"Please enter a numeric value for Total Emission",IF(AND(ISBLANK(K113),L113="BRT"),"Please enter a numeric value for Total Emission or a qualification for not providing BRT Total Emission",IF(ISBLANK(K113),"Please enter a numeric value for Total Emission",IF(ISBLANK(L113),"Please select ART, BRT or NE",IF(AND(ISBLANK(I113),ROUND(K113,6)&gt;0),"Enter method",IF(AND(ISBLANK(J113),L113&lt;&gt;""),"Ensure method is fully explained",IF(AND(SUMPRODUCT(--(D113:E113&lt;&gt;""))&gt;0,D113&lt;&gt;H113,K113=0),"Please explain change in M/ment type",IF(AND(SUMPRODUCT(--(D113:E113&lt;&gt;""))&gt;0,D113&lt;&gt;H113),IF(LEN(J113)&lt;5,"Please explain change in M/ment type; Ensure method is fully explained.",IF(AND(SUMPRODUCT(--(D113:E113&lt;&gt;""))&gt;0,D113&lt;&gt;H113),"Please explain change in M/ment type",IF(LEN(J113)&lt;5,"Ensure method is fully explained.","OK"))),IF(AND(ROUND(K113,6)&gt;0,LEN(J113)&lt;5),"Ensure method is fully explained.","OK"))))))))))</f>
        <v/>
      </c>
      <c r="N113" s="185" t="str" cm="1">
        <f t="array" ref="N113">IF(AND(SUMPRODUCT(--(D113:F113&lt;&gt;""))=0,ISBLANK(K113)),"",
IF(S113=FALSE,"Incorrect ART, BRT or NE. Please select correct threshold code",
IF(ISBLANK(F113),"No value for previous year",
IF(AND(F113=0,ROUND(K113,6)&gt;0,G113="NE"),"Please explain change from NE",
IF(AND(K113=0,L113="NE", OR(G113="ART",G113="BRT")),"Please explain change to NE",
IF(AND(SUMPRODUCT(--(D113:E113&lt;&gt;""))=0,F113=0,ROUND(K113,6)=0),"Previously not reported, please enter a value or 0 to confirm",IF(AND(G113="BRT",L113="BRT"),"OK",IF(AND(F113=0,OR(ROUND(K113,6)=0,K113&lt;C113),OR(G113="NA",G113="NE")),"OK",
IF(AND(SUMPRODUCT(--(D113:E113&lt;&gt;""))&gt;0,F113=0,ISBLANK(K113)),"Previously reported as BRT, please enter a value or provide explanation",
IF(AND(ROUND(F113,6)=ROUND(K113,6),ROUND(K113,6)&gt;0,NOT(ISBLANK(F113))),"Current = previous. Please re-enter value or provide explanation",
IF(AND(F113=0,ROUND(K113,6)=0,G113="ART",L113="NE"),"ART to NE – please explain",IF(AND(ROUND(K113,6)=0,G113="BRT"),"BRT to NE - please explain",
IF(AND(L113="NE",F113&gt;0,ABS(((K113-F113)/F113*100))&gt;=P113),CONCATENATE(FIXED(((K113-F113)/F113)*100,2),"% - please explain"),IF(AND(L113="ART",G113="ART",F113&gt;0,ABS(((K113-F113)/F113*100))&gt;=P113),CONCATENATE(FIXED(((K113-F113)/F113)*100,2),"% - please explain"),
IF(AND(ROUND(K113,6)=0,G113="BRT",F113&lt;&gt;0),CONCATENATE(FIXED(((K113-F113)/F113)*100,2),"% - BRT to NE - please explain"),
IF(AND(F113=0,ROUND(K113,6)&gt;0,G113="BRT",L113="BRT"),"OK",
IF(AND(F113=0,ROUND(K113,6)&gt;0,G113="BRT",L113="ART"),"BRT to ART – please explain",
IF(AND(F113=0,ROUND(K113,6)&gt;0),"please explain increase",
IF(AND(L113="ART",F113&lt;C113,F113&lt;&gt;0),CONCATENATE(FIXED(((K113-F113)/F113)*100,2),"% - BRT to ART – please explain"),
IF(AND(L113="ART",F113&lt;C113,F113=0),"No value for previous year",
IF(AND(L113="BRT",F113&gt;=C113,F113&lt;&gt;0),CONCATENATE(FIXED(((K113-F113)/F113)*100,2),"% - ART to BRT – please explain"),
IF(AND(L113="BRT",F113&gt;=C113,F113=0),"No value for previous year",
IF(AND(L113="BRT",F113&gt;0,ABS(((K113-F113)/F113*100))&lt;50),CONCATENATE(FIXED(((K113-F113)/F113)*100,2),"% - OK"),
IF(AND(L113="BRT",F113&gt;0,ABS(((K113-F113)/F113*100))&gt;=P113),CONCATENATE(FIXED(((K113-F113)/F113)*100,2),"% - please explain"),
IF(F113&lt;&gt;0,CONCATENATE(FIXED(((K113-F113)/F113)*100,2),"% - OK"),"No value for previous year")))))))))))))))))))))))))</f>
        <v/>
      </c>
      <c r="O113" s="75"/>
      <c r="P113" s="43" t="str" cm="1">
        <f t="array" ref="P113">IF(SUMPRODUCT(--(D113:E113&lt;&gt;""))=0,"",IF(ISERROR(VLOOKUP(A90,Codes!D$2:D$8,1,FALSE)),25,10))</f>
        <v/>
      </c>
      <c r="Q113" s="43" t="b" cm="1">
        <f t="array" ref="Q113">IF(AND(ISBLANK(K113), L113="BRT", LEN(O113)&gt;10), TRUE,
IF(SUMPRODUCT(--(D113:K113&lt;&gt;""))=0, TRUE,
IF(ISBLANK(L113), TRUE,
IF(S113=FALSE, FALSE,
IF(L113="INVALID", FALSE,
IF(AND(ISNUMBER(FIND("M/ment", M113)), LEN(O113)&gt;10), TRUE,
IF(AND(M113&lt;&gt;"OK", LEN(J113)&lt;10), FALSE,
IF(ISERR(FIND("OK", N113)),
IF(AND(FIND("please", LOWER(N113))&gt;0, LEN(O113)&lt;10), FALSE, TRUE),
TRUE))))))))</f>
        <v>1</v>
      </c>
      <c r="R113" t="str">
        <f t="shared" si="2"/>
        <v>BRT</v>
      </c>
      <c r="S113" t="b">
        <f t="shared" si="3"/>
        <v>0</v>
      </c>
    </row>
    <row r="114" spans="1:19" ht="25" customHeight="1">
      <c r="A114" s="80"/>
      <c r="B114" s="80"/>
      <c r="C114" s="80"/>
      <c r="D114" s="170"/>
      <c r="E114" s="170"/>
      <c r="F114" s="170"/>
      <c r="G114" s="170"/>
      <c r="H114" s="79"/>
      <c r="I114" s="75"/>
      <c r="J114" s="75"/>
      <c r="K114" s="163"/>
      <c r="L114" s="224"/>
      <c r="M114" s="184" t="str" cm="1">
        <f t="array" ref="M114">IF(AND(SUMPRODUCT(--(D114:E114&lt;&gt;""))=0,ISBLANK(K114)),"",IF(AND(K114&lt;&gt;"",NOT(ISNUMBER(K114))),"Please enter a numeric value for Total Emission",IF(AND(ISBLANK(K114),L114="BRT"),"Please enter a numeric value for Total Emission or a qualification for not providing BRT Total Emission",IF(ISBLANK(K114),"Please enter a numeric value for Total Emission",IF(ISBLANK(L114),"Please select ART, BRT or NE",IF(AND(ISBLANK(I114),ROUND(K114,6)&gt;0),"Enter method",IF(AND(ISBLANK(J114),L114&lt;&gt;""),"Ensure method is fully explained",IF(AND(SUMPRODUCT(--(D114:E114&lt;&gt;""))&gt;0,D114&lt;&gt;H114,K114=0),"Please explain change in M/ment type",IF(AND(SUMPRODUCT(--(D114:E114&lt;&gt;""))&gt;0,D114&lt;&gt;H114),IF(LEN(J114)&lt;5,"Please explain change in M/ment type; Ensure method is fully explained.",IF(AND(SUMPRODUCT(--(D114:E114&lt;&gt;""))&gt;0,D114&lt;&gt;H114),"Please explain change in M/ment type",IF(LEN(J114)&lt;5,"Ensure method is fully explained.","OK"))),IF(AND(ROUND(K114,6)&gt;0,LEN(J114)&lt;5),"Ensure method is fully explained.","OK"))))))))))</f>
        <v/>
      </c>
      <c r="N114" s="185" t="str" cm="1">
        <f t="array" ref="N114">IF(AND(SUMPRODUCT(--(D114:F114&lt;&gt;""))=0,ISBLANK(K114)),"",
IF(S114=FALSE,"Incorrect ART, BRT or NE. Please select correct threshold code",
IF(ISBLANK(F114),"No value for previous year",
IF(AND(F114=0,ROUND(K114,6)&gt;0,G114="NE"),"Please explain change from NE",
IF(AND(K114=0,L114="NE", OR(G114="ART",G114="BRT")),"Please explain change to NE",
IF(AND(SUMPRODUCT(--(D114:E114&lt;&gt;""))=0,F114=0,ROUND(K114,6)=0),"Previously not reported, please enter a value or 0 to confirm",IF(AND(G114="BRT",L114="BRT"),"OK",IF(AND(F114=0,OR(ROUND(K114,6)=0,K114&lt;C114),OR(G114="NA",G114="NE")),"OK",
IF(AND(SUMPRODUCT(--(D114:E114&lt;&gt;""))&gt;0,F114=0,ISBLANK(K114)),"Previously reported as BRT, please enter a value or provide explanation",
IF(AND(ROUND(F114,6)=ROUND(K114,6),ROUND(K114,6)&gt;0,NOT(ISBLANK(F114))),"Current = previous. Please re-enter value or provide explanation",
IF(AND(F114=0,ROUND(K114,6)=0,G114="ART",L114="NE"),"ART to NE – please explain",IF(AND(ROUND(K114,6)=0,G114="BRT"),"BRT to NE - please explain",
IF(AND(L114="NE",F114&gt;0,ABS(((K114-F114)/F114*100))&gt;=P114),CONCATENATE(FIXED(((K114-F114)/F114)*100,2),"% - please explain"),IF(AND(L114="ART",G114="ART",F114&gt;0,ABS(((K114-F114)/F114*100))&gt;=P114),CONCATENATE(FIXED(((K114-F114)/F114)*100,2),"% - please explain"),
IF(AND(ROUND(K114,6)=0,G114="BRT",F114&lt;&gt;0),CONCATENATE(FIXED(((K114-F114)/F114)*100,2),"% - BRT to NE - please explain"),
IF(AND(F114=0,ROUND(K114,6)&gt;0,G114="BRT",L114="BRT"),"OK",
IF(AND(F114=0,ROUND(K114,6)&gt;0,G114="BRT",L114="ART"),"BRT to ART – please explain",
IF(AND(F114=0,ROUND(K114,6)&gt;0),"please explain increase",
IF(AND(L114="ART",F114&lt;C114,F114&lt;&gt;0),CONCATENATE(FIXED(((K114-F114)/F114)*100,2),"% - BRT to ART – please explain"),
IF(AND(L114="ART",F114&lt;C114,F114=0),"No value for previous year",
IF(AND(L114="BRT",F114&gt;=C114,F114&lt;&gt;0),CONCATENATE(FIXED(((K114-F114)/F114)*100,2),"% - ART to BRT – please explain"),
IF(AND(L114="BRT",F114&gt;=C114,F114=0),"No value for previous year",
IF(AND(L114="BRT",F114&gt;0,ABS(((K114-F114)/F114*100))&lt;50),CONCATENATE(FIXED(((K114-F114)/F114)*100,2),"% - OK"),
IF(AND(L114="BRT",F114&gt;0,ABS(((K114-F114)/F114*100))&gt;=P114),CONCATENATE(FIXED(((K114-F114)/F114)*100,2),"% - please explain"),
IF(F114&lt;&gt;0,CONCATENATE(FIXED(((K114-F114)/F114)*100,2),"% - OK"),"No value for previous year")))))))))))))))))))))))))</f>
        <v/>
      </c>
      <c r="O114" s="75"/>
      <c r="P114" s="43" t="str" cm="1">
        <f t="array" ref="P114">IF(SUMPRODUCT(--(D114:E114&lt;&gt;""))=0,"",IF(ISERROR(VLOOKUP(A91,Codes!D$2:D$8,1,FALSE)),25,10))</f>
        <v/>
      </c>
      <c r="Q114" s="43" t="b" cm="1">
        <f t="array" ref="Q114">IF(AND(ISBLANK(K114), L114="BRT", LEN(O114)&gt;10), TRUE,
IF(SUMPRODUCT(--(D114:K114&lt;&gt;""))=0, TRUE,
IF(ISBLANK(L114), TRUE,
IF(S114=FALSE, FALSE,
IF(L114="INVALID", FALSE,
IF(AND(ISNUMBER(FIND("M/ment", M114)), LEN(O114)&gt;10), TRUE,
IF(AND(M114&lt;&gt;"OK", LEN(J114)&lt;10), FALSE,
IF(ISERR(FIND("OK", N114)),
IF(AND(FIND("please", LOWER(N114))&gt;0, LEN(O114)&lt;10), FALSE, TRUE),
TRUE))))))))</f>
        <v>1</v>
      </c>
      <c r="R114" t="str">
        <f t="shared" si="2"/>
        <v>BRT</v>
      </c>
      <c r="S114" t="b">
        <f t="shared" si="3"/>
        <v>0</v>
      </c>
    </row>
    <row r="115" spans="1:19" ht="25" customHeight="1">
      <c r="A115" s="80"/>
      <c r="B115" s="80"/>
      <c r="C115" s="80"/>
      <c r="D115" s="170"/>
      <c r="E115" s="170"/>
      <c r="F115" s="170"/>
      <c r="G115" s="170"/>
      <c r="H115" s="79"/>
      <c r="I115" s="75"/>
      <c r="J115" s="75"/>
      <c r="K115" s="163"/>
      <c r="L115" s="224"/>
      <c r="M115" s="184" t="str" cm="1">
        <f t="array" ref="M115">IF(AND(SUMPRODUCT(--(D115:E115&lt;&gt;""))=0,ISBLANK(K115)),"",IF(AND(K115&lt;&gt;"",NOT(ISNUMBER(K115))),"Please enter a numeric value for Total Emission",IF(AND(ISBLANK(K115),L115="BRT"),"Please enter a numeric value for Total Emission or a qualification for not providing BRT Total Emission",IF(ISBLANK(K115),"Please enter a numeric value for Total Emission",IF(ISBLANK(L115),"Please select ART, BRT or NE",IF(AND(ISBLANK(I115),ROUND(K115,6)&gt;0),"Enter method",IF(AND(ISBLANK(J115),L115&lt;&gt;""),"Ensure method is fully explained",IF(AND(SUMPRODUCT(--(D115:E115&lt;&gt;""))&gt;0,D115&lt;&gt;H115,K115=0),"Please explain change in M/ment type",IF(AND(SUMPRODUCT(--(D115:E115&lt;&gt;""))&gt;0,D115&lt;&gt;H115),IF(LEN(J115)&lt;5,"Please explain change in M/ment type; Ensure method is fully explained.",IF(AND(SUMPRODUCT(--(D115:E115&lt;&gt;""))&gt;0,D115&lt;&gt;H115),"Please explain change in M/ment type",IF(LEN(J115)&lt;5,"Ensure method is fully explained.","OK"))),IF(AND(ROUND(K115,6)&gt;0,LEN(J115)&lt;5),"Ensure method is fully explained.","OK"))))))))))</f>
        <v/>
      </c>
      <c r="N115" s="185" t="str" cm="1">
        <f t="array" ref="N115">IF(AND(SUMPRODUCT(--(D115:F115&lt;&gt;""))=0,ISBLANK(K115)),"",
IF(S115=FALSE,"Incorrect ART, BRT or NE. Please select correct threshold code",
IF(ISBLANK(F115),"No value for previous year",
IF(AND(F115=0,ROUND(K115,6)&gt;0,G115="NE"),"Please explain change from NE",
IF(AND(K115=0,L115="NE", OR(G115="ART",G115="BRT")),"Please explain change to NE",
IF(AND(SUMPRODUCT(--(D115:E115&lt;&gt;""))=0,F115=0,ROUND(K115,6)=0),"Previously not reported, please enter a value or 0 to confirm",IF(AND(G115="BRT",L115="BRT"),"OK",IF(AND(F115=0,OR(ROUND(K115,6)=0,K115&lt;C115),OR(G115="NA",G115="NE")),"OK",
IF(AND(SUMPRODUCT(--(D115:E115&lt;&gt;""))&gt;0,F115=0,ISBLANK(K115)),"Previously reported as BRT, please enter a value or provide explanation",
IF(AND(ROUND(F115,6)=ROUND(K115,6),ROUND(K115,6)&gt;0,NOT(ISBLANK(F115))),"Current = previous. Please re-enter value or provide explanation",
IF(AND(F115=0,ROUND(K115,6)=0,G115="ART",L115="NE"),"ART to NE – please explain",IF(AND(ROUND(K115,6)=0,G115="BRT"),"BRT to NE - please explain",
IF(AND(L115="NE",F115&gt;0,ABS(((K115-F115)/F115*100))&gt;=P115),CONCATENATE(FIXED(((K115-F115)/F115)*100,2),"% - please explain"),IF(AND(L115="ART",G115="ART",F115&gt;0,ABS(((K115-F115)/F115*100))&gt;=P115),CONCATENATE(FIXED(((K115-F115)/F115)*100,2),"% - please explain"),
IF(AND(ROUND(K115,6)=0,G115="BRT",F115&lt;&gt;0),CONCATENATE(FIXED(((K115-F115)/F115)*100,2),"% - BRT to NE - please explain"),
IF(AND(F115=0,ROUND(K115,6)&gt;0,G115="BRT",L115="BRT"),"OK",
IF(AND(F115=0,ROUND(K115,6)&gt;0,G115="BRT",L115="ART"),"BRT to ART – please explain",
IF(AND(F115=0,ROUND(K115,6)&gt;0),"please explain increase",
IF(AND(L115="ART",F115&lt;C115,F115&lt;&gt;0),CONCATENATE(FIXED(((K115-F115)/F115)*100,2),"% - BRT to ART – please explain"),
IF(AND(L115="ART",F115&lt;C115,F115=0),"No value for previous year",
IF(AND(L115="BRT",F115&gt;=C115,F115&lt;&gt;0),CONCATENATE(FIXED(((K115-F115)/F115)*100,2),"% - ART to BRT – please explain"),
IF(AND(L115="BRT",F115&gt;=C115,F115=0),"No value for previous year",
IF(AND(L115="BRT",F115&gt;0,ABS(((K115-F115)/F115*100))&lt;50),CONCATENATE(FIXED(((K115-F115)/F115)*100,2),"% - OK"),
IF(AND(L115="BRT",F115&gt;0,ABS(((K115-F115)/F115*100))&gt;=P115),CONCATENATE(FIXED(((K115-F115)/F115)*100,2),"% - please explain"),
IF(F115&lt;&gt;0,CONCATENATE(FIXED(((K115-F115)/F115)*100,2),"% - OK"),"No value for previous year")))))))))))))))))))))))))</f>
        <v/>
      </c>
      <c r="O115" s="75"/>
      <c r="P115" s="43" t="str" cm="1">
        <f t="array" ref="P115">IF(SUMPRODUCT(--(D115:E115&lt;&gt;""))=0,"",IF(ISERROR(VLOOKUP(A92,Codes!D$2:D$8,1,FALSE)),25,10))</f>
        <v/>
      </c>
      <c r="Q115" s="43" t="b" cm="1">
        <f t="array" ref="Q115">IF(AND(ISBLANK(K115), L115="BRT", LEN(O115)&gt;10), TRUE,
IF(SUMPRODUCT(--(D115:K115&lt;&gt;""))=0, TRUE,
IF(ISBLANK(L115), TRUE,
IF(S115=FALSE, FALSE,
IF(L115="INVALID", FALSE,
IF(AND(ISNUMBER(FIND("M/ment", M115)), LEN(O115)&gt;10), TRUE,
IF(AND(M115&lt;&gt;"OK", LEN(J115)&lt;10), FALSE,
IF(ISERR(FIND("OK", N115)),
IF(AND(FIND("please", LOWER(N115))&gt;0, LEN(O115)&lt;10), FALSE, TRUE),
TRUE))))))))</f>
        <v>1</v>
      </c>
      <c r="R115" t="str">
        <f t="shared" si="2"/>
        <v>BRT</v>
      </c>
      <c r="S115" t="b">
        <f t="shared" si="3"/>
        <v>0</v>
      </c>
    </row>
    <row r="116" spans="1:19" ht="25" customHeight="1">
      <c r="A116" s="80"/>
      <c r="B116" s="80"/>
      <c r="C116" s="80"/>
      <c r="D116" s="170"/>
      <c r="E116" s="170"/>
      <c r="F116" s="170"/>
      <c r="G116" s="170"/>
      <c r="H116" s="79"/>
      <c r="I116" s="75"/>
      <c r="J116" s="75"/>
      <c r="K116" s="163"/>
      <c r="L116" s="224"/>
      <c r="M116" s="184" t="str" cm="1">
        <f t="array" ref="M116">IF(AND(SUMPRODUCT(--(D116:E116&lt;&gt;""))=0,ISBLANK(K116)),"",IF(AND(K116&lt;&gt;"",NOT(ISNUMBER(K116))),"Please enter a numeric value for Total Emission",IF(AND(ISBLANK(K116),L116="BRT"),"Please enter a numeric value for Total Emission or a qualification for not providing BRT Total Emission",IF(ISBLANK(K116),"Please enter a numeric value for Total Emission",IF(ISBLANK(L116),"Please select ART, BRT or NE",IF(AND(ISBLANK(I116),ROUND(K116,6)&gt;0),"Enter method",IF(AND(ISBLANK(J116),L116&lt;&gt;""),"Ensure method is fully explained",IF(AND(SUMPRODUCT(--(D116:E116&lt;&gt;""))&gt;0,D116&lt;&gt;H116,K116=0),"Please explain change in M/ment type",IF(AND(SUMPRODUCT(--(D116:E116&lt;&gt;""))&gt;0,D116&lt;&gt;H116),IF(LEN(J116)&lt;5,"Please explain change in M/ment type; Ensure method is fully explained.",IF(AND(SUMPRODUCT(--(D116:E116&lt;&gt;""))&gt;0,D116&lt;&gt;H116),"Please explain change in M/ment type",IF(LEN(J116)&lt;5,"Ensure method is fully explained.","OK"))),IF(AND(ROUND(K116,6)&gt;0,LEN(J116)&lt;5),"Ensure method is fully explained.","OK"))))))))))</f>
        <v/>
      </c>
      <c r="N116" s="185" t="str" cm="1">
        <f t="array" ref="N116">IF(AND(SUMPRODUCT(--(D116:F116&lt;&gt;""))=0,ISBLANK(K116)),"",
IF(S116=FALSE,"Incorrect ART, BRT or NE. Please select correct threshold code",
IF(ISBLANK(F116),"No value for previous year",
IF(AND(F116=0,ROUND(K116,6)&gt;0,G116="NE"),"Please explain change from NE",
IF(AND(K116=0,L116="NE", OR(G116="ART",G116="BRT")),"Please explain change to NE",
IF(AND(SUMPRODUCT(--(D116:E116&lt;&gt;""))=0,F116=0,ROUND(K116,6)=0),"Previously not reported, please enter a value or 0 to confirm",IF(AND(G116="BRT",L116="BRT"),"OK",IF(AND(F116=0,OR(ROUND(K116,6)=0,K116&lt;C116),OR(G116="NA",G116="NE")),"OK",
IF(AND(SUMPRODUCT(--(D116:E116&lt;&gt;""))&gt;0,F116=0,ISBLANK(K116)),"Previously reported as BRT, please enter a value or provide explanation",
IF(AND(ROUND(F116,6)=ROUND(K116,6),ROUND(K116,6)&gt;0,NOT(ISBLANK(F116))),"Current = previous. Please re-enter value or provide explanation",
IF(AND(F116=0,ROUND(K116,6)=0,G116="ART",L116="NE"),"ART to NE – please explain",IF(AND(ROUND(K116,6)=0,G116="BRT"),"BRT to NE - please explain",
IF(AND(L116="NE",F116&gt;0,ABS(((K116-F116)/F116*100))&gt;=P116),CONCATENATE(FIXED(((K116-F116)/F116)*100,2),"% - please explain"),IF(AND(L116="ART",G116="ART",F116&gt;0,ABS(((K116-F116)/F116*100))&gt;=P116),CONCATENATE(FIXED(((K116-F116)/F116)*100,2),"% - please explain"),
IF(AND(ROUND(K116,6)=0,G116="BRT",F116&lt;&gt;0),CONCATENATE(FIXED(((K116-F116)/F116)*100,2),"% - BRT to NE - please explain"),
IF(AND(F116=0,ROUND(K116,6)&gt;0,G116="BRT",L116="BRT"),"OK",
IF(AND(F116=0,ROUND(K116,6)&gt;0,G116="BRT",L116="ART"),"BRT to ART – please explain",
IF(AND(F116=0,ROUND(K116,6)&gt;0),"please explain increase",
IF(AND(L116="ART",F116&lt;C116,F116&lt;&gt;0),CONCATENATE(FIXED(((K116-F116)/F116)*100,2),"% - BRT to ART – please explain"),
IF(AND(L116="ART",F116&lt;C116,F116=0),"No value for previous year",
IF(AND(L116="BRT",F116&gt;=C116,F116&lt;&gt;0),CONCATENATE(FIXED(((K116-F116)/F116)*100,2),"% - ART to BRT – please explain"),
IF(AND(L116="BRT",F116&gt;=C116,F116=0),"No value for previous year",
IF(AND(L116="BRT",F116&gt;0,ABS(((K116-F116)/F116*100))&lt;50),CONCATENATE(FIXED(((K116-F116)/F116)*100,2),"% - OK"),
IF(AND(L116="BRT",F116&gt;0,ABS(((K116-F116)/F116*100))&gt;=P116),CONCATENATE(FIXED(((K116-F116)/F116)*100,2),"% - please explain"),
IF(F116&lt;&gt;0,CONCATENATE(FIXED(((K116-F116)/F116)*100,2),"% - OK"),"No value for previous year")))))))))))))))))))))))))</f>
        <v/>
      </c>
      <c r="O116" s="75"/>
      <c r="P116" s="43" t="str" cm="1">
        <f t="array" ref="P116">IF(SUMPRODUCT(--(D116:E116&lt;&gt;""))=0,"",IF(ISERROR(VLOOKUP(A93,Codes!D$2:D$8,1,FALSE)),25,10))</f>
        <v/>
      </c>
      <c r="Q116" s="43" t="b" cm="1">
        <f t="array" ref="Q116">IF(AND(ISBLANK(K116), L116="BRT", LEN(O116)&gt;10), TRUE,
IF(SUMPRODUCT(--(D116:K116&lt;&gt;""))=0, TRUE,
IF(ISBLANK(L116), TRUE,
IF(S116=FALSE, FALSE,
IF(L116="INVALID", FALSE,
IF(AND(ISNUMBER(FIND("M/ment", M116)), LEN(O116)&gt;10), TRUE,
IF(AND(M116&lt;&gt;"OK", LEN(J116)&lt;10), FALSE,
IF(ISERR(FIND("OK", N116)),
IF(AND(FIND("please", LOWER(N116))&gt;0, LEN(O116)&lt;10), FALSE, TRUE),
TRUE))))))))</f>
        <v>1</v>
      </c>
      <c r="R116" t="str">
        <f t="shared" si="2"/>
        <v>BRT</v>
      </c>
      <c r="S116" t="b">
        <f t="shared" si="3"/>
        <v>0</v>
      </c>
    </row>
    <row r="117" spans="1:19" ht="25" customHeight="1">
      <c r="A117" s="80"/>
      <c r="B117" s="80"/>
      <c r="C117" s="80"/>
      <c r="D117" s="170"/>
      <c r="E117" s="170"/>
      <c r="F117" s="170"/>
      <c r="G117" s="170"/>
      <c r="H117" s="79"/>
      <c r="I117" s="75"/>
      <c r="J117" s="75"/>
      <c r="K117" s="163"/>
      <c r="L117" s="224"/>
      <c r="M117" s="184" t="str" cm="1">
        <f t="array" ref="M117">IF(AND(SUMPRODUCT(--(D117:E117&lt;&gt;""))=0,ISBLANK(K117)),"",IF(AND(K117&lt;&gt;"",NOT(ISNUMBER(K117))),"Please enter a numeric value for Total Emission",IF(AND(ISBLANK(K117),L117="BRT"),"Please enter a numeric value for Total Emission or a qualification for not providing BRT Total Emission",IF(ISBLANK(K117),"Please enter a numeric value for Total Emission",IF(ISBLANK(L117),"Please select ART, BRT or NE",IF(AND(ISBLANK(I117),ROUND(K117,6)&gt;0),"Enter method",IF(AND(ISBLANK(J117),L117&lt;&gt;""),"Ensure method is fully explained",IF(AND(SUMPRODUCT(--(D117:E117&lt;&gt;""))&gt;0,D117&lt;&gt;H117,K117=0),"Please explain change in M/ment type",IF(AND(SUMPRODUCT(--(D117:E117&lt;&gt;""))&gt;0,D117&lt;&gt;H117),IF(LEN(J117)&lt;5,"Please explain change in M/ment type; Ensure method is fully explained.",IF(AND(SUMPRODUCT(--(D117:E117&lt;&gt;""))&gt;0,D117&lt;&gt;H117),"Please explain change in M/ment type",IF(LEN(J117)&lt;5,"Ensure method is fully explained.","OK"))),IF(AND(ROUND(K117,6)&gt;0,LEN(J117)&lt;5),"Ensure method is fully explained.","OK"))))))))))</f>
        <v/>
      </c>
      <c r="N117" s="185" t="str" cm="1">
        <f t="array" ref="N117">IF(AND(SUMPRODUCT(--(D117:F117&lt;&gt;""))=0,ISBLANK(K117)),"",
IF(S117=FALSE,"Incorrect ART, BRT or NE. Please select correct threshold code",
IF(ISBLANK(F117),"No value for previous year",
IF(AND(F117=0,ROUND(K117,6)&gt;0,G117="NE"),"Please explain change from NE",
IF(AND(K117=0,L117="NE", OR(G117="ART",G117="BRT")),"Please explain change to NE",
IF(AND(SUMPRODUCT(--(D117:E117&lt;&gt;""))=0,F117=0,ROUND(K117,6)=0),"Previously not reported, please enter a value or 0 to confirm",IF(AND(G117="BRT",L117="BRT"),"OK",IF(AND(F117=0,OR(ROUND(K117,6)=0,K117&lt;C117),OR(G117="NA",G117="NE")),"OK",
IF(AND(SUMPRODUCT(--(D117:E117&lt;&gt;""))&gt;0,F117=0,ISBLANK(K117)),"Previously reported as BRT, please enter a value or provide explanation",
IF(AND(ROUND(F117,6)=ROUND(K117,6),ROUND(K117,6)&gt;0,NOT(ISBLANK(F117))),"Current = previous. Please re-enter value or provide explanation",
IF(AND(F117=0,ROUND(K117,6)=0,G117="ART",L117="NE"),"ART to NE – please explain",IF(AND(ROUND(K117,6)=0,G117="BRT"),"BRT to NE - please explain",
IF(AND(L117="NE",F117&gt;0,ABS(((K117-F117)/F117*100))&gt;=P117),CONCATENATE(FIXED(((K117-F117)/F117)*100,2),"% - please explain"),IF(AND(L117="ART",G117="ART",F117&gt;0,ABS(((K117-F117)/F117*100))&gt;=P117),CONCATENATE(FIXED(((K117-F117)/F117)*100,2),"% - please explain"),
IF(AND(ROUND(K117,6)=0,G117="BRT",F117&lt;&gt;0),CONCATENATE(FIXED(((K117-F117)/F117)*100,2),"% - BRT to NE - please explain"),
IF(AND(F117=0,ROUND(K117,6)&gt;0,G117="BRT",L117="BRT"),"OK",
IF(AND(F117=0,ROUND(K117,6)&gt;0,G117="BRT",L117="ART"),"BRT to ART – please explain",
IF(AND(F117=0,ROUND(K117,6)&gt;0),"please explain increase",
IF(AND(L117="ART",F117&lt;C117,F117&lt;&gt;0),CONCATENATE(FIXED(((K117-F117)/F117)*100,2),"% - BRT to ART – please explain"),
IF(AND(L117="ART",F117&lt;C117,F117=0),"No value for previous year",
IF(AND(L117="BRT",F117&gt;=C117,F117&lt;&gt;0),CONCATENATE(FIXED(((K117-F117)/F117)*100,2),"% - ART to BRT – please explain"),
IF(AND(L117="BRT",F117&gt;=C117,F117=0),"No value for previous year",
IF(AND(L117="BRT",F117&gt;0,ABS(((K117-F117)/F117*100))&lt;50),CONCATENATE(FIXED(((K117-F117)/F117)*100,2),"% - OK"),
IF(AND(L117="BRT",F117&gt;0,ABS(((K117-F117)/F117*100))&gt;=P117),CONCATENATE(FIXED(((K117-F117)/F117)*100,2),"% - please explain"),
IF(F117&lt;&gt;0,CONCATENATE(FIXED(((K117-F117)/F117)*100,2),"% - OK"),"No value for previous year")))))))))))))))))))))))))</f>
        <v/>
      </c>
      <c r="O117" s="75"/>
      <c r="P117" s="43" t="str" cm="1">
        <f t="array" ref="P117">IF(SUMPRODUCT(--(D117:E117&lt;&gt;""))=0,"",IF(ISERROR(VLOOKUP(A94,Codes!D$2:D$8,1,FALSE)),25,10))</f>
        <v/>
      </c>
      <c r="Q117" s="43" t="b" cm="1">
        <f t="array" ref="Q117">IF(AND(ISBLANK(K117), L117="BRT", LEN(O117)&gt;10), TRUE,
IF(SUMPRODUCT(--(D117:K117&lt;&gt;""))=0, TRUE,
IF(ISBLANK(L117), TRUE,
IF(S117=FALSE, FALSE,
IF(L117="INVALID", FALSE,
IF(AND(ISNUMBER(FIND("M/ment", M117)), LEN(O117)&gt;10), TRUE,
IF(AND(M117&lt;&gt;"OK", LEN(J117)&lt;10), FALSE,
IF(ISERR(FIND("OK", N117)),
IF(AND(FIND("please", LOWER(N117))&gt;0, LEN(O117)&lt;10), FALSE, TRUE),
TRUE))))))))</f>
        <v>1</v>
      </c>
      <c r="R117" t="str">
        <f t="shared" si="2"/>
        <v>BRT</v>
      </c>
      <c r="S117" t="b">
        <f t="shared" si="3"/>
        <v>0</v>
      </c>
    </row>
    <row r="118" spans="1:19" ht="25" customHeight="1">
      <c r="A118" s="80"/>
      <c r="B118" s="80"/>
      <c r="C118" s="80"/>
      <c r="D118" s="170"/>
      <c r="E118" s="170"/>
      <c r="F118" s="170"/>
      <c r="G118" s="170"/>
      <c r="H118" s="79"/>
      <c r="I118" s="75"/>
      <c r="J118" s="75"/>
      <c r="K118" s="163"/>
      <c r="L118" s="224"/>
      <c r="M118" s="184" t="str" cm="1">
        <f t="array" ref="M118">IF(AND(SUMPRODUCT(--(D118:E118&lt;&gt;""))=0,ISBLANK(K118)),"",IF(AND(K118&lt;&gt;"",NOT(ISNUMBER(K118))),"Please enter a numeric value for Total Emission",IF(AND(ISBLANK(K118),L118="BRT"),"Please enter a numeric value for Total Emission or a qualification for not providing BRT Total Emission",IF(ISBLANK(K118),"Please enter a numeric value for Total Emission",IF(ISBLANK(L118),"Please select ART, BRT or NE",IF(AND(ISBLANK(I118),ROUND(K118,6)&gt;0),"Enter method",IF(AND(ISBLANK(J118),L118&lt;&gt;""),"Ensure method is fully explained",IF(AND(SUMPRODUCT(--(D118:E118&lt;&gt;""))&gt;0,D118&lt;&gt;H118,K118=0),"Please explain change in M/ment type",IF(AND(SUMPRODUCT(--(D118:E118&lt;&gt;""))&gt;0,D118&lt;&gt;H118),IF(LEN(J118)&lt;5,"Please explain change in M/ment type; Ensure method is fully explained.",IF(AND(SUMPRODUCT(--(D118:E118&lt;&gt;""))&gt;0,D118&lt;&gt;H118),"Please explain change in M/ment type",IF(LEN(J118)&lt;5,"Ensure method is fully explained.","OK"))),IF(AND(ROUND(K118,6)&gt;0,LEN(J118)&lt;5),"Ensure method is fully explained.","OK"))))))))))</f>
        <v/>
      </c>
      <c r="N118" s="185" t="str" cm="1">
        <f t="array" ref="N118">IF(AND(SUMPRODUCT(--(D118:F118&lt;&gt;""))=0,ISBLANK(K118)),"",
IF(S118=FALSE,"Incorrect ART, BRT or NE. Please select correct threshold code",
IF(ISBLANK(F118),"No value for previous year",
IF(AND(F118=0,ROUND(K118,6)&gt;0,G118="NE"),"Please explain change from NE",
IF(AND(K118=0,L118="NE", OR(G118="ART",G118="BRT")),"Please explain change to NE",
IF(AND(SUMPRODUCT(--(D118:E118&lt;&gt;""))=0,F118=0,ROUND(K118,6)=0),"Previously not reported, please enter a value or 0 to confirm",IF(AND(G118="BRT",L118="BRT"),"OK",IF(AND(F118=0,OR(ROUND(K118,6)=0,K118&lt;C118),OR(G118="NA",G118="NE")),"OK",
IF(AND(SUMPRODUCT(--(D118:E118&lt;&gt;""))&gt;0,F118=0,ISBLANK(K118)),"Previously reported as BRT, please enter a value or provide explanation",
IF(AND(ROUND(F118,6)=ROUND(K118,6),ROUND(K118,6)&gt;0,NOT(ISBLANK(F118))),"Current = previous. Please re-enter value or provide explanation",
IF(AND(F118=0,ROUND(K118,6)=0,G118="ART",L118="NE"),"ART to NE – please explain",IF(AND(ROUND(K118,6)=0,G118="BRT"),"BRT to NE - please explain",
IF(AND(L118="NE",F118&gt;0,ABS(((K118-F118)/F118*100))&gt;=P118),CONCATENATE(FIXED(((K118-F118)/F118)*100,2),"% - please explain"),IF(AND(L118="ART",G118="ART",F118&gt;0,ABS(((K118-F118)/F118*100))&gt;=P118),CONCATENATE(FIXED(((K118-F118)/F118)*100,2),"% - please explain"),
IF(AND(ROUND(K118,6)=0,G118="BRT",F118&lt;&gt;0),CONCATENATE(FIXED(((K118-F118)/F118)*100,2),"% - BRT to NE - please explain"),
IF(AND(F118=0,ROUND(K118,6)&gt;0,G118="BRT",L118="BRT"),"OK",
IF(AND(F118=0,ROUND(K118,6)&gt;0,G118="BRT",L118="ART"),"BRT to ART – please explain",
IF(AND(F118=0,ROUND(K118,6)&gt;0),"please explain increase",
IF(AND(L118="ART",F118&lt;C118,F118&lt;&gt;0),CONCATENATE(FIXED(((K118-F118)/F118)*100,2),"% - BRT to ART – please explain"),
IF(AND(L118="ART",F118&lt;C118,F118=0),"No value for previous year",
IF(AND(L118="BRT",F118&gt;=C118,F118&lt;&gt;0),CONCATENATE(FIXED(((K118-F118)/F118)*100,2),"% - ART to BRT – please explain"),
IF(AND(L118="BRT",F118&gt;=C118,F118=0),"No value for previous year",
IF(AND(L118="BRT",F118&gt;0,ABS(((K118-F118)/F118*100))&lt;50),CONCATENATE(FIXED(((K118-F118)/F118)*100,2),"% - OK"),
IF(AND(L118="BRT",F118&gt;0,ABS(((K118-F118)/F118*100))&gt;=P118),CONCATENATE(FIXED(((K118-F118)/F118)*100,2),"% - please explain"),
IF(F118&lt;&gt;0,CONCATENATE(FIXED(((K118-F118)/F118)*100,2),"% - OK"),"No value for previous year")))))))))))))))))))))))))</f>
        <v/>
      </c>
      <c r="O118" s="75"/>
      <c r="P118" s="43" t="str" cm="1">
        <f t="array" ref="P118">IF(SUMPRODUCT(--(D118:E118&lt;&gt;""))=0,"",IF(ISERROR(VLOOKUP(A95,Codes!D$2:D$8,1,FALSE)),25,10))</f>
        <v/>
      </c>
      <c r="Q118" s="43" t="b" cm="1">
        <f t="array" ref="Q118">IF(AND(ISBLANK(K118), L118="BRT", LEN(O118)&gt;10), TRUE,
IF(SUMPRODUCT(--(D118:K118&lt;&gt;""))=0, TRUE,
IF(ISBLANK(L118), TRUE,
IF(S118=FALSE, FALSE,
IF(L118="INVALID", FALSE,
IF(AND(ISNUMBER(FIND("M/ment", M118)), LEN(O118)&gt;10), TRUE,
IF(AND(M118&lt;&gt;"OK", LEN(J118)&lt;10), FALSE,
IF(ISERR(FIND("OK", N118)),
IF(AND(FIND("please", LOWER(N118))&gt;0, LEN(O118)&lt;10), FALSE, TRUE),
TRUE))))))))</f>
        <v>1</v>
      </c>
      <c r="R118" t="str">
        <f t="shared" si="2"/>
        <v>BRT</v>
      </c>
      <c r="S118" t="b">
        <f t="shared" si="3"/>
        <v>0</v>
      </c>
    </row>
    <row r="119" spans="1:19" ht="25" customHeight="1">
      <c r="A119" s="80"/>
      <c r="B119" s="80"/>
      <c r="C119" s="80"/>
      <c r="D119" s="170"/>
      <c r="E119" s="170"/>
      <c r="F119" s="170"/>
      <c r="G119" s="170"/>
      <c r="H119" s="79"/>
      <c r="I119" s="75"/>
      <c r="J119" s="75"/>
      <c r="K119" s="163"/>
      <c r="L119" s="224"/>
      <c r="M119" s="184" t="str" cm="1">
        <f t="array" ref="M119">IF(AND(SUMPRODUCT(--(D119:E119&lt;&gt;""))=0,ISBLANK(K119)),"",IF(AND(K119&lt;&gt;"",NOT(ISNUMBER(K119))),"Please enter a numeric value for Total Emission",IF(AND(ISBLANK(K119),L119="BRT"),"Please enter a numeric value for Total Emission or a qualification for not providing BRT Total Emission",IF(ISBLANK(K119),"Please enter a numeric value for Total Emission",IF(ISBLANK(L119),"Please select ART, BRT or NE",IF(AND(ISBLANK(I119),ROUND(K119,6)&gt;0),"Enter method",IF(AND(ISBLANK(J119),L119&lt;&gt;""),"Ensure method is fully explained",IF(AND(SUMPRODUCT(--(D119:E119&lt;&gt;""))&gt;0,D119&lt;&gt;H119,K119=0),"Please explain change in M/ment type",IF(AND(SUMPRODUCT(--(D119:E119&lt;&gt;""))&gt;0,D119&lt;&gt;H119),IF(LEN(J119)&lt;5,"Please explain change in M/ment type; Ensure method is fully explained.",IF(AND(SUMPRODUCT(--(D119:E119&lt;&gt;""))&gt;0,D119&lt;&gt;H119),"Please explain change in M/ment type",IF(LEN(J119)&lt;5,"Ensure method is fully explained.","OK"))),IF(AND(ROUND(K119,6)&gt;0,LEN(J119)&lt;5),"Ensure method is fully explained.","OK"))))))))))</f>
        <v/>
      </c>
      <c r="N119" s="185" t="str" cm="1">
        <f t="array" ref="N119">IF(AND(SUMPRODUCT(--(D119:F119&lt;&gt;""))=0,ISBLANK(K119)),"",
IF(S119=FALSE,"Incorrect ART, BRT or NE. Please select correct threshold code",
IF(ISBLANK(F119),"No value for previous year",
IF(AND(F119=0,ROUND(K119,6)&gt;0,G119="NE"),"Please explain change from NE",
IF(AND(K119=0,L119="NE", OR(G119="ART",G119="BRT")),"Please explain change to NE",
IF(AND(SUMPRODUCT(--(D119:E119&lt;&gt;""))=0,F119=0,ROUND(K119,6)=0),"Previously not reported, please enter a value or 0 to confirm",IF(AND(G119="BRT",L119="BRT"),"OK",IF(AND(F119=0,OR(ROUND(K119,6)=0,K119&lt;C119),OR(G119="NA",G119="NE")),"OK",
IF(AND(SUMPRODUCT(--(D119:E119&lt;&gt;""))&gt;0,F119=0,ISBLANK(K119)),"Previously reported as BRT, please enter a value or provide explanation",
IF(AND(ROUND(F119,6)=ROUND(K119,6),ROUND(K119,6)&gt;0,NOT(ISBLANK(F119))),"Current = previous. Please re-enter value or provide explanation",
IF(AND(F119=0,ROUND(K119,6)=0,G119="ART",L119="NE"),"ART to NE – please explain",IF(AND(ROUND(K119,6)=0,G119="BRT"),"BRT to NE - please explain",
IF(AND(L119="NE",F119&gt;0,ABS(((K119-F119)/F119*100))&gt;=P119),CONCATENATE(FIXED(((K119-F119)/F119)*100,2),"% - please explain"),IF(AND(L119="ART",G119="ART",F119&gt;0,ABS(((K119-F119)/F119*100))&gt;=P119),CONCATENATE(FIXED(((K119-F119)/F119)*100,2),"% - please explain"),
IF(AND(ROUND(K119,6)=0,G119="BRT",F119&lt;&gt;0),CONCATENATE(FIXED(((K119-F119)/F119)*100,2),"% - BRT to NE - please explain"),
IF(AND(F119=0,ROUND(K119,6)&gt;0,G119="BRT",L119="BRT"),"OK",
IF(AND(F119=0,ROUND(K119,6)&gt;0,G119="BRT",L119="ART"),"BRT to ART – please explain",
IF(AND(F119=0,ROUND(K119,6)&gt;0),"please explain increase",
IF(AND(L119="ART",F119&lt;C119,F119&lt;&gt;0),CONCATENATE(FIXED(((K119-F119)/F119)*100,2),"% - BRT to ART – please explain"),
IF(AND(L119="ART",F119&lt;C119,F119=0),"No value for previous year",
IF(AND(L119="BRT",F119&gt;=C119,F119&lt;&gt;0),CONCATENATE(FIXED(((K119-F119)/F119)*100,2),"% - ART to BRT – please explain"),
IF(AND(L119="BRT",F119&gt;=C119,F119=0),"No value for previous year",
IF(AND(L119="BRT",F119&gt;0,ABS(((K119-F119)/F119*100))&lt;50),CONCATENATE(FIXED(((K119-F119)/F119)*100,2),"% - OK"),
IF(AND(L119="BRT",F119&gt;0,ABS(((K119-F119)/F119*100))&gt;=P119),CONCATENATE(FIXED(((K119-F119)/F119)*100,2),"% - please explain"),
IF(F119&lt;&gt;0,CONCATENATE(FIXED(((K119-F119)/F119)*100,2),"% - OK"),"No value for previous year")))))))))))))))))))))))))</f>
        <v/>
      </c>
      <c r="O119" s="75"/>
      <c r="P119" s="43" t="str" cm="1">
        <f t="array" ref="P119">IF(SUMPRODUCT(--(D119:E119&lt;&gt;""))=0,"",IF(ISERROR(VLOOKUP(A96,Codes!D$2:D$8,1,FALSE)),25,10))</f>
        <v/>
      </c>
      <c r="Q119" s="43" t="b" cm="1">
        <f t="array" ref="Q119">IF(AND(ISBLANK(K119), L119="BRT", LEN(O119)&gt;10), TRUE,
IF(SUMPRODUCT(--(D119:K119&lt;&gt;""))=0, TRUE,
IF(ISBLANK(L119), TRUE,
IF(S119=FALSE, FALSE,
IF(L119="INVALID", FALSE,
IF(AND(ISNUMBER(FIND("M/ment", M119)), LEN(O119)&gt;10), TRUE,
IF(AND(M119&lt;&gt;"OK", LEN(J119)&lt;10), FALSE,
IF(ISERR(FIND("OK", N119)),
IF(AND(FIND("please", LOWER(N119))&gt;0, LEN(O119)&lt;10), FALSE, TRUE),
TRUE))))))))</f>
        <v>1</v>
      </c>
      <c r="R119" t="str">
        <f t="shared" si="2"/>
        <v>BRT</v>
      </c>
      <c r="S119" t="b">
        <f t="shared" si="3"/>
        <v>0</v>
      </c>
    </row>
    <row r="120" spans="1:19" ht="25" customHeight="1">
      <c r="A120" s="80"/>
      <c r="B120" s="80"/>
      <c r="C120" s="80"/>
      <c r="D120" s="170"/>
      <c r="E120" s="170"/>
      <c r="F120" s="170"/>
      <c r="G120" s="170"/>
      <c r="H120" s="79"/>
      <c r="I120" s="75"/>
      <c r="J120" s="75"/>
      <c r="K120" s="163"/>
      <c r="L120" s="224"/>
      <c r="M120" s="184" t="str" cm="1">
        <f t="array" ref="M120">IF(AND(SUMPRODUCT(--(D120:E120&lt;&gt;""))=0,ISBLANK(K120)),"",IF(AND(K120&lt;&gt;"",NOT(ISNUMBER(K120))),"Please enter a numeric value for Total Emission",IF(AND(ISBLANK(K120),L120="BRT"),"Please enter a numeric value for Total Emission or a qualification for not providing BRT Total Emission",IF(ISBLANK(K120),"Please enter a numeric value for Total Emission",IF(ISBLANK(L120),"Please select ART, BRT or NE",IF(AND(ISBLANK(I120),ROUND(K120,6)&gt;0),"Enter method",IF(AND(ISBLANK(J120),L120&lt;&gt;""),"Ensure method is fully explained",IF(AND(SUMPRODUCT(--(D120:E120&lt;&gt;""))&gt;0,D120&lt;&gt;H120,K120=0),"Please explain change in M/ment type",IF(AND(SUMPRODUCT(--(D120:E120&lt;&gt;""))&gt;0,D120&lt;&gt;H120),IF(LEN(J120)&lt;5,"Please explain change in M/ment type; Ensure method is fully explained.",IF(AND(SUMPRODUCT(--(D120:E120&lt;&gt;""))&gt;0,D120&lt;&gt;H120),"Please explain change in M/ment type",IF(LEN(J120)&lt;5,"Ensure method is fully explained.","OK"))),IF(AND(ROUND(K120,6)&gt;0,LEN(J120)&lt;5),"Ensure method is fully explained.","OK"))))))))))</f>
        <v/>
      </c>
      <c r="N120" s="185" t="str" cm="1">
        <f t="array" ref="N120">IF(AND(SUMPRODUCT(--(D120:F120&lt;&gt;""))=0,ISBLANK(K120)),"",
IF(S120=FALSE,"Incorrect ART, BRT or NE. Please select correct threshold code",
IF(ISBLANK(F120),"No value for previous year",
IF(AND(F120=0,ROUND(K120,6)&gt;0,G120="NE"),"Please explain change from NE",
IF(AND(K120=0,L120="NE", OR(G120="ART",G120="BRT")),"Please explain change to NE",
IF(AND(SUMPRODUCT(--(D120:E120&lt;&gt;""))=0,F120=0,ROUND(K120,6)=0),"Previously not reported, please enter a value or 0 to confirm",IF(AND(G120="BRT",L120="BRT"),"OK",IF(AND(F120=0,OR(ROUND(K120,6)=0,K120&lt;C120),OR(G120="NA",G120="NE")),"OK",
IF(AND(SUMPRODUCT(--(D120:E120&lt;&gt;""))&gt;0,F120=0,ISBLANK(K120)),"Previously reported as BRT, please enter a value or provide explanation",
IF(AND(ROUND(F120,6)=ROUND(K120,6),ROUND(K120,6)&gt;0,NOT(ISBLANK(F120))),"Current = previous. Please re-enter value or provide explanation",
IF(AND(F120=0,ROUND(K120,6)=0,G120="ART",L120="NE"),"ART to NE – please explain",IF(AND(ROUND(K120,6)=0,G120="BRT"),"BRT to NE - please explain",
IF(AND(L120="NE",F120&gt;0,ABS(((K120-F120)/F120*100))&gt;=P120),CONCATENATE(FIXED(((K120-F120)/F120)*100,2),"% - please explain"),IF(AND(L120="ART",G120="ART",F120&gt;0,ABS(((K120-F120)/F120*100))&gt;=P120),CONCATENATE(FIXED(((K120-F120)/F120)*100,2),"% - please explain"),
IF(AND(ROUND(K120,6)=0,G120="BRT",F120&lt;&gt;0),CONCATENATE(FIXED(((K120-F120)/F120)*100,2),"% - BRT to NE - please explain"),
IF(AND(F120=0,ROUND(K120,6)&gt;0,G120="BRT",L120="BRT"),"OK",
IF(AND(F120=0,ROUND(K120,6)&gt;0,G120="BRT",L120="ART"),"BRT to ART – please explain",
IF(AND(F120=0,ROUND(K120,6)&gt;0),"please explain increase",
IF(AND(L120="ART",F120&lt;C120,F120&lt;&gt;0),CONCATENATE(FIXED(((K120-F120)/F120)*100,2),"% - BRT to ART – please explain"),
IF(AND(L120="ART",F120&lt;C120,F120=0),"No value for previous year",
IF(AND(L120="BRT",F120&gt;=C120,F120&lt;&gt;0),CONCATENATE(FIXED(((K120-F120)/F120)*100,2),"% - ART to BRT – please explain"),
IF(AND(L120="BRT",F120&gt;=C120,F120=0),"No value for previous year",
IF(AND(L120="BRT",F120&gt;0,ABS(((K120-F120)/F120*100))&lt;50),CONCATENATE(FIXED(((K120-F120)/F120)*100,2),"% - OK"),
IF(AND(L120="BRT",F120&gt;0,ABS(((K120-F120)/F120*100))&gt;=P120),CONCATENATE(FIXED(((K120-F120)/F120)*100,2),"% - please explain"),
IF(F120&lt;&gt;0,CONCATENATE(FIXED(((K120-F120)/F120)*100,2),"% - OK"),"No value for previous year")))))))))))))))))))))))))</f>
        <v/>
      </c>
      <c r="O120" s="75"/>
      <c r="P120" s="43" t="str" cm="1">
        <f t="array" ref="P120">IF(SUMPRODUCT(--(D120:E120&lt;&gt;""))=0,"",IF(ISERROR(VLOOKUP(A97,Codes!D$2:D$8,1,FALSE)),25,10))</f>
        <v/>
      </c>
      <c r="Q120" s="43" t="b" cm="1">
        <f t="array" ref="Q120">IF(AND(ISBLANK(K120), L120="BRT", LEN(O120)&gt;10), TRUE,
IF(SUMPRODUCT(--(D120:K120&lt;&gt;""))=0, TRUE,
IF(ISBLANK(L120), TRUE,
IF(S120=FALSE, FALSE,
IF(L120="INVALID", FALSE,
IF(AND(ISNUMBER(FIND("M/ment", M120)), LEN(O120)&gt;10), TRUE,
IF(AND(M120&lt;&gt;"OK", LEN(J120)&lt;10), FALSE,
IF(ISERR(FIND("OK", N120)),
IF(AND(FIND("please", LOWER(N120))&gt;0, LEN(O120)&lt;10), FALSE, TRUE),
TRUE))))))))</f>
        <v>1</v>
      </c>
      <c r="R120" t="str">
        <f t="shared" si="2"/>
        <v>BRT</v>
      </c>
      <c r="S120" t="b">
        <f t="shared" si="3"/>
        <v>0</v>
      </c>
    </row>
    <row r="121" spans="1:19" ht="25" customHeight="1">
      <c r="A121" s="80"/>
      <c r="B121" s="80"/>
      <c r="C121" s="80"/>
      <c r="D121" s="170"/>
      <c r="E121" s="170"/>
      <c r="F121" s="170"/>
      <c r="G121" s="170"/>
      <c r="H121" s="79"/>
      <c r="I121" s="75"/>
      <c r="J121" s="75"/>
      <c r="K121" s="163"/>
      <c r="L121" s="224"/>
      <c r="M121" s="184" t="str" cm="1">
        <f t="array" ref="M121">IF(AND(SUMPRODUCT(--(D121:E121&lt;&gt;""))=0,ISBLANK(K121)),"",IF(AND(K121&lt;&gt;"",NOT(ISNUMBER(K121))),"Please enter a numeric value for Total Emission",IF(AND(ISBLANK(K121),L121="BRT"),"Please enter a numeric value for Total Emission or a qualification for not providing BRT Total Emission",IF(ISBLANK(K121),"Please enter a numeric value for Total Emission",IF(ISBLANK(L121),"Please select ART, BRT or NE",IF(AND(ISBLANK(I121),ROUND(K121,6)&gt;0),"Enter method",IF(AND(ISBLANK(J121),L121&lt;&gt;""),"Ensure method is fully explained",IF(AND(SUMPRODUCT(--(D121:E121&lt;&gt;""))&gt;0,D121&lt;&gt;H121,K121=0),"Please explain change in M/ment type",IF(AND(SUMPRODUCT(--(D121:E121&lt;&gt;""))&gt;0,D121&lt;&gt;H121),IF(LEN(J121)&lt;5,"Please explain change in M/ment type; Ensure method is fully explained.",IF(AND(SUMPRODUCT(--(D121:E121&lt;&gt;""))&gt;0,D121&lt;&gt;H121),"Please explain change in M/ment type",IF(LEN(J121)&lt;5,"Ensure method is fully explained.","OK"))),IF(AND(ROUND(K121,6)&gt;0,LEN(J121)&lt;5),"Ensure method is fully explained.","OK"))))))))))</f>
        <v/>
      </c>
      <c r="N121" s="185" t="str" cm="1">
        <f t="array" ref="N121">IF(AND(SUMPRODUCT(--(D121:F121&lt;&gt;""))=0,ISBLANK(K121)),"",
IF(S121=FALSE,"Incorrect ART, BRT or NE. Please select correct threshold code",
IF(ISBLANK(F121),"No value for previous year",
IF(AND(F121=0,ROUND(K121,6)&gt;0,G121="NE"),"Please explain change from NE",
IF(AND(K121=0,L121="NE", OR(G121="ART",G121="BRT")),"Please explain change to NE",
IF(AND(SUMPRODUCT(--(D121:E121&lt;&gt;""))=0,F121=0,ROUND(K121,6)=0),"Previously not reported, please enter a value or 0 to confirm",IF(AND(G121="BRT",L121="BRT"),"OK",IF(AND(F121=0,OR(ROUND(K121,6)=0,K121&lt;C121),OR(G121="NA",G121="NE")),"OK",
IF(AND(SUMPRODUCT(--(D121:E121&lt;&gt;""))&gt;0,F121=0,ISBLANK(K121)),"Previously reported as BRT, please enter a value or provide explanation",
IF(AND(ROUND(F121,6)=ROUND(K121,6),ROUND(K121,6)&gt;0,NOT(ISBLANK(F121))),"Current = previous. Please re-enter value or provide explanation",
IF(AND(F121=0,ROUND(K121,6)=0,G121="ART",L121="NE"),"ART to NE – please explain",IF(AND(ROUND(K121,6)=0,G121="BRT"),"BRT to NE - please explain",
IF(AND(L121="NE",F121&gt;0,ABS(((K121-F121)/F121*100))&gt;=P121),CONCATENATE(FIXED(((K121-F121)/F121)*100,2),"% - please explain"),IF(AND(L121="ART",G121="ART",F121&gt;0,ABS(((K121-F121)/F121*100))&gt;=P121),CONCATENATE(FIXED(((K121-F121)/F121)*100,2),"% - please explain"),
IF(AND(ROUND(K121,6)=0,G121="BRT",F121&lt;&gt;0),CONCATENATE(FIXED(((K121-F121)/F121)*100,2),"% - BRT to NE - please explain"),
IF(AND(F121=0,ROUND(K121,6)&gt;0,G121="BRT",L121="BRT"),"OK",
IF(AND(F121=0,ROUND(K121,6)&gt;0,G121="BRT",L121="ART"),"BRT to ART – please explain",
IF(AND(F121=0,ROUND(K121,6)&gt;0),"please explain increase",
IF(AND(L121="ART",F121&lt;C121,F121&lt;&gt;0),CONCATENATE(FIXED(((K121-F121)/F121)*100,2),"% - BRT to ART – please explain"),
IF(AND(L121="ART",F121&lt;C121,F121=0),"No value for previous year",
IF(AND(L121="BRT",F121&gt;=C121,F121&lt;&gt;0),CONCATENATE(FIXED(((K121-F121)/F121)*100,2),"% - ART to BRT – please explain"),
IF(AND(L121="BRT",F121&gt;=C121,F121=0),"No value for previous year",
IF(AND(L121="BRT",F121&gt;0,ABS(((K121-F121)/F121*100))&lt;50),CONCATENATE(FIXED(((K121-F121)/F121)*100,2),"% - OK"),
IF(AND(L121="BRT",F121&gt;0,ABS(((K121-F121)/F121*100))&gt;=P121),CONCATENATE(FIXED(((K121-F121)/F121)*100,2),"% - please explain"),
IF(F121&lt;&gt;0,CONCATENATE(FIXED(((K121-F121)/F121)*100,2),"% - OK"),"No value for previous year")))))))))))))))))))))))))</f>
        <v/>
      </c>
      <c r="O121" s="75"/>
      <c r="P121" s="43" t="str" cm="1">
        <f t="array" ref="P121">IF(SUMPRODUCT(--(D121:E121&lt;&gt;""))=0,"",IF(ISERROR(VLOOKUP(A98,Codes!D$2:D$8,1,FALSE)),25,10))</f>
        <v/>
      </c>
      <c r="Q121" s="43" t="b" cm="1">
        <f t="array" ref="Q121">IF(AND(ISBLANK(K121), L121="BRT", LEN(O121)&gt;10), TRUE,
IF(SUMPRODUCT(--(D121:K121&lt;&gt;""))=0, TRUE,
IF(ISBLANK(L121), TRUE,
IF(S121=FALSE, FALSE,
IF(L121="INVALID", FALSE,
IF(AND(ISNUMBER(FIND("M/ment", M121)), LEN(O121)&gt;10), TRUE,
IF(AND(M121&lt;&gt;"OK", LEN(J121)&lt;10), FALSE,
IF(ISERR(FIND("OK", N121)),
IF(AND(FIND("please", LOWER(N121))&gt;0, LEN(O121)&lt;10), FALSE, TRUE),
TRUE))))))))</f>
        <v>1</v>
      </c>
      <c r="R121" t="str">
        <f t="shared" si="2"/>
        <v>BRT</v>
      </c>
      <c r="S121" t="b">
        <f t="shared" si="3"/>
        <v>0</v>
      </c>
    </row>
    <row r="122" spans="1:19" ht="25" customHeight="1">
      <c r="A122" s="80"/>
      <c r="B122" s="80"/>
      <c r="C122" s="80"/>
      <c r="D122" s="170"/>
      <c r="E122" s="170"/>
      <c r="F122" s="170"/>
      <c r="G122" s="170"/>
      <c r="H122" s="79"/>
      <c r="I122" s="75"/>
      <c r="J122" s="75"/>
      <c r="K122" s="163"/>
      <c r="L122" s="224"/>
      <c r="M122" s="184" t="str" cm="1">
        <f t="array" ref="M122">IF(AND(SUMPRODUCT(--(D122:E122&lt;&gt;""))=0,ISBLANK(K122)),"",IF(AND(K122&lt;&gt;"",NOT(ISNUMBER(K122))),"Please enter a numeric value for Total Emission",IF(AND(ISBLANK(K122),L122="BRT"),"Please enter a numeric value for Total Emission or a qualification for not providing BRT Total Emission",IF(ISBLANK(K122),"Please enter a numeric value for Total Emission",IF(ISBLANK(L122),"Please select ART, BRT or NE",IF(AND(ISBLANK(I122),ROUND(K122,6)&gt;0),"Enter method",IF(AND(ISBLANK(J122),L122&lt;&gt;""),"Ensure method is fully explained",IF(AND(SUMPRODUCT(--(D122:E122&lt;&gt;""))&gt;0,D122&lt;&gt;H122,K122=0),"Please explain change in M/ment type",IF(AND(SUMPRODUCT(--(D122:E122&lt;&gt;""))&gt;0,D122&lt;&gt;H122),IF(LEN(J122)&lt;5,"Please explain change in M/ment type; Ensure method is fully explained.",IF(AND(SUMPRODUCT(--(D122:E122&lt;&gt;""))&gt;0,D122&lt;&gt;H122),"Please explain change in M/ment type",IF(LEN(J122)&lt;5,"Ensure method is fully explained.","OK"))),IF(AND(ROUND(K122,6)&gt;0,LEN(J122)&lt;5),"Ensure method is fully explained.","OK"))))))))))</f>
        <v/>
      </c>
      <c r="N122" s="185" t="str" cm="1">
        <f t="array" ref="N122">IF(AND(SUMPRODUCT(--(D122:F122&lt;&gt;""))=0,ISBLANK(K122)),"",
IF(S122=FALSE,"Incorrect ART, BRT or NE. Please select correct threshold code",
IF(ISBLANK(F122),"No value for previous year",
IF(AND(F122=0,ROUND(K122,6)&gt;0,G122="NE"),"Please explain change from NE",
IF(AND(K122=0,L122="NE", OR(G122="ART",G122="BRT")),"Please explain change to NE",
IF(AND(SUMPRODUCT(--(D122:E122&lt;&gt;""))=0,F122=0,ROUND(K122,6)=0),"Previously not reported, please enter a value or 0 to confirm",IF(AND(G122="BRT",L122="BRT"),"OK",IF(AND(F122=0,OR(ROUND(K122,6)=0,K122&lt;C122),OR(G122="NA",G122="NE")),"OK",
IF(AND(SUMPRODUCT(--(D122:E122&lt;&gt;""))&gt;0,F122=0,ISBLANK(K122)),"Previously reported as BRT, please enter a value or provide explanation",
IF(AND(ROUND(F122,6)=ROUND(K122,6),ROUND(K122,6)&gt;0,NOT(ISBLANK(F122))),"Current = previous. Please re-enter value or provide explanation",
IF(AND(F122=0,ROUND(K122,6)=0,G122="ART",L122="NE"),"ART to NE – please explain",IF(AND(ROUND(K122,6)=0,G122="BRT"),"BRT to NE - please explain",
IF(AND(L122="NE",F122&gt;0,ABS(((K122-F122)/F122*100))&gt;=P122),CONCATENATE(FIXED(((K122-F122)/F122)*100,2),"% - please explain"),IF(AND(L122="ART",G122="ART",F122&gt;0,ABS(((K122-F122)/F122*100))&gt;=P122),CONCATENATE(FIXED(((K122-F122)/F122)*100,2),"% - please explain"),
IF(AND(ROUND(K122,6)=0,G122="BRT",F122&lt;&gt;0),CONCATENATE(FIXED(((K122-F122)/F122)*100,2),"% - BRT to NE - please explain"),
IF(AND(F122=0,ROUND(K122,6)&gt;0,G122="BRT",L122="BRT"),"OK",
IF(AND(F122=0,ROUND(K122,6)&gt;0,G122="BRT",L122="ART"),"BRT to ART – please explain",
IF(AND(F122=0,ROUND(K122,6)&gt;0),"please explain increase",
IF(AND(L122="ART",F122&lt;C122,F122&lt;&gt;0),CONCATENATE(FIXED(((K122-F122)/F122)*100,2),"% - BRT to ART – please explain"),
IF(AND(L122="ART",F122&lt;C122,F122=0),"No value for previous year",
IF(AND(L122="BRT",F122&gt;=C122,F122&lt;&gt;0),CONCATENATE(FIXED(((K122-F122)/F122)*100,2),"% - ART to BRT – please explain"),
IF(AND(L122="BRT",F122&gt;=C122,F122=0),"No value for previous year",
IF(AND(L122="BRT",F122&gt;0,ABS(((K122-F122)/F122*100))&lt;50),CONCATENATE(FIXED(((K122-F122)/F122)*100,2),"% - OK"),
IF(AND(L122="BRT",F122&gt;0,ABS(((K122-F122)/F122*100))&gt;=P122),CONCATENATE(FIXED(((K122-F122)/F122)*100,2),"% - please explain"),
IF(F122&lt;&gt;0,CONCATENATE(FIXED(((K122-F122)/F122)*100,2),"% - OK"),"No value for previous year")))))))))))))))))))))))))</f>
        <v/>
      </c>
      <c r="O122" s="75"/>
      <c r="P122" s="43" t="str" cm="1">
        <f t="array" ref="P122">IF(SUMPRODUCT(--(D122:E122&lt;&gt;""))=0,"",IF(ISERROR(VLOOKUP(A99,Codes!D$2:D$8,1,FALSE)),25,10))</f>
        <v/>
      </c>
      <c r="Q122" s="43" t="b" cm="1">
        <f t="array" ref="Q122">IF(AND(ISBLANK(K122), L122="BRT", LEN(O122)&gt;10), TRUE,
IF(SUMPRODUCT(--(D122:K122&lt;&gt;""))=0, TRUE,
IF(ISBLANK(L122), TRUE,
IF(S122=FALSE, FALSE,
IF(L122="INVALID", FALSE,
IF(AND(ISNUMBER(FIND("M/ment", M122)), LEN(O122)&gt;10), TRUE,
IF(AND(M122&lt;&gt;"OK", LEN(J122)&lt;10), FALSE,
IF(ISERR(FIND("OK", N122)),
IF(AND(FIND("please", LOWER(N122))&gt;0, LEN(O122)&lt;10), FALSE, TRUE),
TRUE))))))))</f>
        <v>1</v>
      </c>
      <c r="R122" t="str">
        <f t="shared" si="2"/>
        <v>BRT</v>
      </c>
      <c r="S122" t="b">
        <f t="shared" si="3"/>
        <v>0</v>
      </c>
    </row>
    <row r="123" spans="1:19" ht="25" customHeight="1">
      <c r="A123" s="80"/>
      <c r="B123" s="80"/>
      <c r="C123" s="80"/>
      <c r="D123" s="170"/>
      <c r="E123" s="170"/>
      <c r="F123" s="170"/>
      <c r="G123" s="170"/>
      <c r="H123" s="79"/>
      <c r="I123" s="75"/>
      <c r="J123" s="75"/>
      <c r="K123" s="163"/>
      <c r="L123" s="224"/>
      <c r="M123" s="184" t="str" cm="1">
        <f t="array" ref="M123">IF(AND(SUMPRODUCT(--(D123:E123&lt;&gt;""))=0,ISBLANK(K123)),"",IF(AND(K123&lt;&gt;"",NOT(ISNUMBER(K123))),"Please enter a numeric value for Total Emission",IF(AND(ISBLANK(K123),L123="BRT"),"Please enter a numeric value for Total Emission or a qualification for not providing BRT Total Emission",IF(ISBLANK(K123),"Please enter a numeric value for Total Emission",IF(ISBLANK(L123),"Please select ART, BRT or NE",IF(AND(ISBLANK(I123),ROUND(K123,6)&gt;0),"Enter method",IF(AND(ISBLANK(J123),L123&lt;&gt;""),"Ensure method is fully explained",IF(AND(SUMPRODUCT(--(D123:E123&lt;&gt;""))&gt;0,D123&lt;&gt;H123,K123=0),"Please explain change in M/ment type",IF(AND(SUMPRODUCT(--(D123:E123&lt;&gt;""))&gt;0,D123&lt;&gt;H123),IF(LEN(J123)&lt;5,"Please explain change in M/ment type; Ensure method is fully explained.",IF(AND(SUMPRODUCT(--(D123:E123&lt;&gt;""))&gt;0,D123&lt;&gt;H123),"Please explain change in M/ment type",IF(LEN(J123)&lt;5,"Ensure method is fully explained.","OK"))),IF(AND(ROUND(K123,6)&gt;0,LEN(J123)&lt;5),"Ensure method is fully explained.","OK"))))))))))</f>
        <v/>
      </c>
      <c r="N123" s="185" t="str" cm="1">
        <f t="array" ref="N123">IF(AND(SUMPRODUCT(--(D123:F123&lt;&gt;""))=0,ISBLANK(K123)),"",
IF(S123=FALSE,"Incorrect ART, BRT or NE. Please select correct threshold code",
IF(ISBLANK(F123),"No value for previous year",
IF(AND(F123=0,ROUND(K123,6)&gt;0,G123="NE"),"Please explain change from NE",
IF(AND(K123=0,L123="NE", OR(G123="ART",G123="BRT")),"Please explain change to NE",
IF(AND(SUMPRODUCT(--(D123:E123&lt;&gt;""))=0,F123=0,ROUND(K123,6)=0),"Previously not reported, please enter a value or 0 to confirm",IF(AND(G123="BRT",L123="BRT"),"OK",IF(AND(F123=0,OR(ROUND(K123,6)=0,K123&lt;C123),OR(G123="NA",G123="NE")),"OK",
IF(AND(SUMPRODUCT(--(D123:E123&lt;&gt;""))&gt;0,F123=0,ISBLANK(K123)),"Previously reported as BRT, please enter a value or provide explanation",
IF(AND(ROUND(F123,6)=ROUND(K123,6),ROUND(K123,6)&gt;0,NOT(ISBLANK(F123))),"Current = previous. Please re-enter value or provide explanation",
IF(AND(F123=0,ROUND(K123,6)=0,G123="ART",L123="NE"),"ART to NE – please explain",IF(AND(ROUND(K123,6)=0,G123="BRT"),"BRT to NE - please explain",
IF(AND(L123="NE",F123&gt;0,ABS(((K123-F123)/F123*100))&gt;=P123),CONCATENATE(FIXED(((K123-F123)/F123)*100,2),"% - please explain"),IF(AND(L123="ART",G123="ART",F123&gt;0,ABS(((K123-F123)/F123*100))&gt;=P123),CONCATENATE(FIXED(((K123-F123)/F123)*100,2),"% - please explain"),
IF(AND(ROUND(K123,6)=0,G123="BRT",F123&lt;&gt;0),CONCATENATE(FIXED(((K123-F123)/F123)*100,2),"% - BRT to NE - please explain"),
IF(AND(F123=0,ROUND(K123,6)&gt;0,G123="BRT",L123="BRT"),"OK",
IF(AND(F123=0,ROUND(K123,6)&gt;0,G123="BRT",L123="ART"),"BRT to ART – please explain",
IF(AND(F123=0,ROUND(K123,6)&gt;0),"please explain increase",
IF(AND(L123="ART",F123&lt;C123,F123&lt;&gt;0),CONCATENATE(FIXED(((K123-F123)/F123)*100,2),"% - BRT to ART – please explain"),
IF(AND(L123="ART",F123&lt;C123,F123=0),"No value for previous year",
IF(AND(L123="BRT",F123&gt;=C123,F123&lt;&gt;0),CONCATENATE(FIXED(((K123-F123)/F123)*100,2),"% - ART to BRT – please explain"),
IF(AND(L123="BRT",F123&gt;=C123,F123=0),"No value for previous year",
IF(AND(L123="BRT",F123&gt;0,ABS(((K123-F123)/F123*100))&lt;50),CONCATENATE(FIXED(((K123-F123)/F123)*100,2),"% - OK"),
IF(AND(L123="BRT",F123&gt;0,ABS(((K123-F123)/F123*100))&gt;=P123),CONCATENATE(FIXED(((K123-F123)/F123)*100,2),"% - please explain"),
IF(F123&lt;&gt;0,CONCATENATE(FIXED(((K123-F123)/F123)*100,2),"% - OK"),"No value for previous year")))))))))))))))))))))))))</f>
        <v/>
      </c>
      <c r="O123" s="75"/>
      <c r="P123" s="43" t="str" cm="1">
        <f t="array" ref="P123">IF(SUMPRODUCT(--(D123:E123&lt;&gt;""))=0,"",IF(ISERROR(VLOOKUP(A100,Codes!D$2:D$8,1,FALSE)),25,10))</f>
        <v/>
      </c>
      <c r="Q123" s="43" t="b" cm="1">
        <f t="array" ref="Q123">IF(AND(ISBLANK(K123), L123="BRT", LEN(O123)&gt;10), TRUE,
IF(SUMPRODUCT(--(D123:K123&lt;&gt;""))=0, TRUE,
IF(ISBLANK(L123), TRUE,
IF(S123=FALSE, FALSE,
IF(L123="INVALID", FALSE,
IF(AND(ISNUMBER(FIND("M/ment", M123)), LEN(O123)&gt;10), TRUE,
IF(AND(M123&lt;&gt;"OK", LEN(J123)&lt;10), FALSE,
IF(ISERR(FIND("OK", N123)),
IF(AND(FIND("please", LOWER(N123))&gt;0, LEN(O123)&lt;10), FALSE, TRUE),
TRUE))))))))</f>
        <v>1</v>
      </c>
      <c r="R123" t="str">
        <f t="shared" si="2"/>
        <v>BRT</v>
      </c>
      <c r="S123" t="b">
        <f t="shared" si="3"/>
        <v>0</v>
      </c>
    </row>
    <row r="124" spans="1:19" ht="25" customHeight="1">
      <c r="A124" s="80"/>
      <c r="B124" s="80"/>
      <c r="C124" s="80"/>
      <c r="D124" s="170"/>
      <c r="E124" s="170"/>
      <c r="F124" s="170"/>
      <c r="G124" s="170"/>
      <c r="H124" s="79"/>
      <c r="I124" s="75"/>
      <c r="J124" s="75"/>
      <c r="K124" s="163"/>
      <c r="L124" s="224"/>
      <c r="M124" s="184" t="str" cm="1">
        <f t="array" ref="M124">IF(AND(SUMPRODUCT(--(D124:E124&lt;&gt;""))=0,ISBLANK(K124)),"",IF(AND(K124&lt;&gt;"",NOT(ISNUMBER(K124))),"Please enter a numeric value for Total Emission",IF(AND(ISBLANK(K124),L124="BRT"),"Please enter a numeric value for Total Emission or a qualification for not providing BRT Total Emission",IF(ISBLANK(K124),"Please enter a numeric value for Total Emission",IF(ISBLANK(L124),"Please select ART, BRT or NE",IF(AND(ISBLANK(I124),ROUND(K124,6)&gt;0),"Enter method",IF(AND(ISBLANK(J124),L124&lt;&gt;""),"Ensure method is fully explained",IF(AND(SUMPRODUCT(--(D124:E124&lt;&gt;""))&gt;0,D124&lt;&gt;H124,K124=0),"Please explain change in M/ment type",IF(AND(SUMPRODUCT(--(D124:E124&lt;&gt;""))&gt;0,D124&lt;&gt;H124),IF(LEN(J124)&lt;5,"Please explain change in M/ment type; Ensure method is fully explained.",IF(AND(SUMPRODUCT(--(D124:E124&lt;&gt;""))&gt;0,D124&lt;&gt;H124),"Please explain change in M/ment type",IF(LEN(J124)&lt;5,"Ensure method is fully explained.","OK"))),IF(AND(ROUND(K124,6)&gt;0,LEN(J124)&lt;5),"Ensure method is fully explained.","OK"))))))))))</f>
        <v/>
      </c>
      <c r="N124" s="185" t="str" cm="1">
        <f t="array" ref="N124">IF(AND(SUMPRODUCT(--(D124:F124&lt;&gt;""))=0,ISBLANK(K124)),"",
IF(S124=FALSE,"Incorrect ART, BRT or NE. Please select correct threshold code",
IF(ISBLANK(F124),"No value for previous year",
IF(AND(F124=0,ROUND(K124,6)&gt;0,G124="NE"),"Please explain change from NE",
IF(AND(K124=0,L124="NE", OR(G124="ART",G124="BRT")),"Please explain change to NE",
IF(AND(SUMPRODUCT(--(D124:E124&lt;&gt;""))=0,F124=0,ROUND(K124,6)=0),"Previously not reported, please enter a value or 0 to confirm",IF(AND(G124="BRT",L124="BRT"),"OK",IF(AND(F124=0,OR(ROUND(K124,6)=0,K124&lt;C124),OR(G124="NA",G124="NE")),"OK",
IF(AND(SUMPRODUCT(--(D124:E124&lt;&gt;""))&gt;0,F124=0,ISBLANK(K124)),"Previously reported as BRT, please enter a value or provide explanation",
IF(AND(ROUND(F124,6)=ROUND(K124,6),ROUND(K124,6)&gt;0,NOT(ISBLANK(F124))),"Current = previous. Please re-enter value or provide explanation",
IF(AND(F124=0,ROUND(K124,6)=0,G124="ART",L124="NE"),"ART to NE – please explain",IF(AND(ROUND(K124,6)=0,G124="BRT"),"BRT to NE - please explain",
IF(AND(L124="NE",F124&gt;0,ABS(((K124-F124)/F124*100))&gt;=P124),CONCATENATE(FIXED(((K124-F124)/F124)*100,2),"% - please explain"),IF(AND(L124="ART",G124="ART",F124&gt;0,ABS(((K124-F124)/F124*100))&gt;=P124),CONCATENATE(FIXED(((K124-F124)/F124)*100,2),"% - please explain"),
IF(AND(ROUND(K124,6)=0,G124="BRT",F124&lt;&gt;0),CONCATENATE(FIXED(((K124-F124)/F124)*100,2),"% - BRT to NE - please explain"),
IF(AND(F124=0,ROUND(K124,6)&gt;0,G124="BRT",L124="BRT"),"OK",
IF(AND(F124=0,ROUND(K124,6)&gt;0,G124="BRT",L124="ART"),"BRT to ART – please explain",
IF(AND(F124=0,ROUND(K124,6)&gt;0),"please explain increase",
IF(AND(L124="ART",F124&lt;C124,F124&lt;&gt;0),CONCATENATE(FIXED(((K124-F124)/F124)*100,2),"% - BRT to ART – please explain"),
IF(AND(L124="ART",F124&lt;C124,F124=0),"No value for previous year",
IF(AND(L124="BRT",F124&gt;=C124,F124&lt;&gt;0),CONCATENATE(FIXED(((K124-F124)/F124)*100,2),"% - ART to BRT – please explain"),
IF(AND(L124="BRT",F124&gt;=C124,F124=0),"No value for previous year",
IF(AND(L124="BRT",F124&gt;0,ABS(((K124-F124)/F124*100))&lt;50),CONCATENATE(FIXED(((K124-F124)/F124)*100,2),"% - OK"),
IF(AND(L124="BRT",F124&gt;0,ABS(((K124-F124)/F124*100))&gt;=P124),CONCATENATE(FIXED(((K124-F124)/F124)*100,2),"% - please explain"),
IF(F124&lt;&gt;0,CONCATENATE(FIXED(((K124-F124)/F124)*100,2),"% - OK"),"No value for previous year")))))))))))))))))))))))))</f>
        <v/>
      </c>
      <c r="O124" s="75"/>
      <c r="P124" s="43" t="str" cm="1">
        <f t="array" ref="P124">IF(SUMPRODUCT(--(D124:E124&lt;&gt;""))=0,"",IF(ISERROR(VLOOKUP(A101,Codes!D$2:D$8,1,FALSE)),25,10))</f>
        <v/>
      </c>
      <c r="Q124" s="43" t="b" cm="1">
        <f t="array" ref="Q124">IF(AND(ISBLANK(K124), L124="BRT", LEN(O124)&gt;10), TRUE,
IF(SUMPRODUCT(--(D124:K124&lt;&gt;""))=0, TRUE,
IF(ISBLANK(L124), TRUE,
IF(S124=FALSE, FALSE,
IF(L124="INVALID", FALSE,
IF(AND(ISNUMBER(FIND("M/ment", M124)), LEN(O124)&gt;10), TRUE,
IF(AND(M124&lt;&gt;"OK", LEN(J124)&lt;10), FALSE,
IF(ISERR(FIND("OK", N124)),
IF(AND(FIND("please", LOWER(N124))&gt;0, LEN(O124)&lt;10), FALSE, TRUE),
TRUE))))))))</f>
        <v>1</v>
      </c>
      <c r="R124" t="str">
        <f t="shared" si="2"/>
        <v>BRT</v>
      </c>
      <c r="S124" t="b">
        <f t="shared" si="3"/>
        <v>0</v>
      </c>
    </row>
    <row r="125" spans="1:19" ht="25" customHeight="1">
      <c r="A125" s="80"/>
      <c r="B125" s="80"/>
      <c r="C125" s="80"/>
      <c r="D125" s="170"/>
      <c r="E125" s="170"/>
      <c r="F125" s="170"/>
      <c r="G125" s="170"/>
      <c r="H125" s="79"/>
      <c r="I125" s="75"/>
      <c r="J125" s="75"/>
      <c r="K125" s="163"/>
      <c r="L125" s="224"/>
      <c r="M125" s="184" t="str" cm="1">
        <f t="array" ref="M125">IF(AND(SUMPRODUCT(--(D125:E125&lt;&gt;""))=0,ISBLANK(K125)),"",IF(AND(K125&lt;&gt;"",NOT(ISNUMBER(K125))),"Please enter a numeric value for Total Emission",IF(AND(ISBLANK(K125),L125="BRT"),"Please enter a numeric value for Total Emission or a qualification for not providing BRT Total Emission",IF(ISBLANK(K125),"Please enter a numeric value for Total Emission",IF(ISBLANK(L125),"Please select ART, BRT or NE",IF(AND(ISBLANK(I125),ROUND(K125,6)&gt;0),"Enter method",IF(AND(ISBLANK(J125),L125&lt;&gt;""),"Ensure method is fully explained",IF(AND(SUMPRODUCT(--(D125:E125&lt;&gt;""))&gt;0,D125&lt;&gt;H125,K125=0),"Please explain change in M/ment type",IF(AND(SUMPRODUCT(--(D125:E125&lt;&gt;""))&gt;0,D125&lt;&gt;H125),IF(LEN(J125)&lt;5,"Please explain change in M/ment type; Ensure method is fully explained.",IF(AND(SUMPRODUCT(--(D125:E125&lt;&gt;""))&gt;0,D125&lt;&gt;H125),"Please explain change in M/ment type",IF(LEN(J125)&lt;5,"Ensure method is fully explained.","OK"))),IF(AND(ROUND(K125,6)&gt;0,LEN(J125)&lt;5),"Ensure method is fully explained.","OK"))))))))))</f>
        <v/>
      </c>
      <c r="N125" s="185" t="str" cm="1">
        <f t="array" ref="N125">IF(AND(SUMPRODUCT(--(D125:F125&lt;&gt;""))=0,ISBLANK(K125)),"",
IF(S125=FALSE,"Incorrect ART, BRT or NE. Please select correct threshold code",
IF(ISBLANK(F125),"No value for previous year",
IF(AND(F125=0,ROUND(K125,6)&gt;0,G125="NE"),"Please explain change from NE",
IF(AND(K125=0,L125="NE", OR(G125="ART",G125="BRT")),"Please explain change to NE",
IF(AND(SUMPRODUCT(--(D125:E125&lt;&gt;""))=0,F125=0,ROUND(K125,6)=0),"Previously not reported, please enter a value or 0 to confirm",IF(AND(G125="BRT",L125="BRT"),"OK",IF(AND(F125=0,OR(ROUND(K125,6)=0,K125&lt;C125),OR(G125="NA",G125="NE")),"OK",
IF(AND(SUMPRODUCT(--(D125:E125&lt;&gt;""))&gt;0,F125=0,ISBLANK(K125)),"Previously reported as BRT, please enter a value or provide explanation",
IF(AND(ROUND(F125,6)=ROUND(K125,6),ROUND(K125,6)&gt;0,NOT(ISBLANK(F125))),"Current = previous. Please re-enter value or provide explanation",
IF(AND(F125=0,ROUND(K125,6)=0,G125="ART",L125="NE"),"ART to NE – please explain",IF(AND(ROUND(K125,6)=0,G125="BRT"),"BRT to NE - please explain",
IF(AND(L125="NE",F125&gt;0,ABS(((K125-F125)/F125*100))&gt;=P125),CONCATENATE(FIXED(((K125-F125)/F125)*100,2),"% - please explain"),IF(AND(L125="ART",G125="ART",F125&gt;0,ABS(((K125-F125)/F125*100))&gt;=P125),CONCATENATE(FIXED(((K125-F125)/F125)*100,2),"% - please explain"),
IF(AND(ROUND(K125,6)=0,G125="BRT",F125&lt;&gt;0),CONCATENATE(FIXED(((K125-F125)/F125)*100,2),"% - BRT to NE - please explain"),
IF(AND(F125=0,ROUND(K125,6)&gt;0,G125="BRT",L125="BRT"),"OK",
IF(AND(F125=0,ROUND(K125,6)&gt;0,G125="BRT",L125="ART"),"BRT to ART – please explain",
IF(AND(F125=0,ROUND(K125,6)&gt;0),"please explain increase",
IF(AND(L125="ART",F125&lt;C125,F125&lt;&gt;0),CONCATENATE(FIXED(((K125-F125)/F125)*100,2),"% - BRT to ART – please explain"),
IF(AND(L125="ART",F125&lt;C125,F125=0),"No value for previous year",
IF(AND(L125="BRT",F125&gt;=C125,F125&lt;&gt;0),CONCATENATE(FIXED(((K125-F125)/F125)*100,2),"% - ART to BRT – please explain"),
IF(AND(L125="BRT",F125&gt;=C125,F125=0),"No value for previous year",
IF(AND(L125="BRT",F125&gt;0,ABS(((K125-F125)/F125*100))&lt;50),CONCATENATE(FIXED(((K125-F125)/F125)*100,2),"% - OK"),
IF(AND(L125="BRT",F125&gt;0,ABS(((K125-F125)/F125*100))&gt;=P125),CONCATENATE(FIXED(((K125-F125)/F125)*100,2),"% - please explain"),
IF(F125&lt;&gt;0,CONCATENATE(FIXED(((K125-F125)/F125)*100,2),"% - OK"),"No value for previous year")))))))))))))))))))))))))</f>
        <v/>
      </c>
      <c r="O125" s="75"/>
      <c r="P125" s="43" t="str" cm="1">
        <f t="array" ref="P125">IF(SUMPRODUCT(--(D125:E125&lt;&gt;""))=0,"",IF(ISERROR(VLOOKUP(A102,Codes!D$2:D$8,1,FALSE)),25,10))</f>
        <v/>
      </c>
      <c r="Q125" s="43" t="b" cm="1">
        <f t="array" ref="Q125">IF(AND(ISBLANK(K125), L125="BRT", LEN(O125)&gt;10), TRUE,
IF(SUMPRODUCT(--(D125:K125&lt;&gt;""))=0, TRUE,
IF(ISBLANK(L125), TRUE,
IF(S125=FALSE, FALSE,
IF(L125="INVALID", FALSE,
IF(AND(ISNUMBER(FIND("M/ment", M125)), LEN(O125)&gt;10), TRUE,
IF(AND(M125&lt;&gt;"OK", LEN(J125)&lt;10), FALSE,
IF(ISERR(FIND("OK", N125)),
IF(AND(FIND("please", LOWER(N125))&gt;0, LEN(O125)&lt;10), FALSE, TRUE),
TRUE))))))))</f>
        <v>1</v>
      </c>
      <c r="R125" t="str">
        <f t="shared" si="2"/>
        <v>BRT</v>
      </c>
      <c r="S125" t="b">
        <f t="shared" si="3"/>
        <v>0</v>
      </c>
    </row>
    <row r="126" spans="1:19" ht="25" customHeight="1">
      <c r="A126" s="80"/>
      <c r="B126" s="80"/>
      <c r="C126" s="80"/>
      <c r="D126" s="170"/>
      <c r="E126" s="170"/>
      <c r="F126" s="170"/>
      <c r="G126" s="170"/>
      <c r="H126" s="79"/>
      <c r="I126" s="75"/>
      <c r="J126" s="75"/>
      <c r="K126" s="163"/>
      <c r="L126" s="224"/>
      <c r="M126" s="184" t="str" cm="1">
        <f t="array" ref="M126">IF(AND(SUMPRODUCT(--(D126:E126&lt;&gt;""))=0,ISBLANK(K126)),"",IF(AND(K126&lt;&gt;"",NOT(ISNUMBER(K126))),"Please enter a numeric value for Total Emission",IF(AND(ISBLANK(K126),L126="BRT"),"Please enter a numeric value for Total Emission or a qualification for not providing BRT Total Emission",IF(ISBLANK(K126),"Please enter a numeric value for Total Emission",IF(ISBLANK(L126),"Please select ART, BRT or NE",IF(AND(ISBLANK(I126),ROUND(K126,6)&gt;0),"Enter method",IF(AND(ISBLANK(J126),L126&lt;&gt;""),"Ensure method is fully explained",IF(AND(SUMPRODUCT(--(D126:E126&lt;&gt;""))&gt;0,D126&lt;&gt;H126,K126=0),"Please explain change in M/ment type",IF(AND(SUMPRODUCT(--(D126:E126&lt;&gt;""))&gt;0,D126&lt;&gt;H126),IF(LEN(J126)&lt;5,"Please explain change in M/ment type; Ensure method is fully explained.",IF(AND(SUMPRODUCT(--(D126:E126&lt;&gt;""))&gt;0,D126&lt;&gt;H126),"Please explain change in M/ment type",IF(LEN(J126)&lt;5,"Ensure method is fully explained.","OK"))),IF(AND(ROUND(K126,6)&gt;0,LEN(J126)&lt;5),"Ensure method is fully explained.","OK"))))))))))</f>
        <v/>
      </c>
      <c r="N126" s="185" t="str" cm="1">
        <f t="array" ref="N126">IF(AND(SUMPRODUCT(--(D126:F126&lt;&gt;""))=0,ISBLANK(K126)),"",
IF(S126=FALSE,"Incorrect ART, BRT or NE. Please select correct threshold code",
IF(ISBLANK(F126),"No value for previous year",
IF(AND(F126=0,ROUND(K126,6)&gt;0,G126="NE"),"Please explain change from NE",
IF(AND(K126=0,L126="NE", OR(G126="ART",G126="BRT")),"Please explain change to NE",
IF(AND(SUMPRODUCT(--(D126:E126&lt;&gt;""))=0,F126=0,ROUND(K126,6)=0),"Previously not reported, please enter a value or 0 to confirm",IF(AND(G126="BRT",L126="BRT"),"OK",IF(AND(F126=0,OR(ROUND(K126,6)=0,K126&lt;C126),OR(G126="NA",G126="NE")),"OK",
IF(AND(SUMPRODUCT(--(D126:E126&lt;&gt;""))&gt;0,F126=0,ISBLANK(K126)),"Previously reported as BRT, please enter a value or provide explanation",
IF(AND(ROUND(F126,6)=ROUND(K126,6),ROUND(K126,6)&gt;0,NOT(ISBLANK(F126))),"Current = previous. Please re-enter value or provide explanation",
IF(AND(F126=0,ROUND(K126,6)=0,G126="ART",L126="NE"),"ART to NE – please explain",IF(AND(ROUND(K126,6)=0,G126="BRT"),"BRT to NE - please explain",
IF(AND(L126="NE",F126&gt;0,ABS(((K126-F126)/F126*100))&gt;=P126),CONCATENATE(FIXED(((K126-F126)/F126)*100,2),"% - please explain"),IF(AND(L126="ART",G126="ART",F126&gt;0,ABS(((K126-F126)/F126*100))&gt;=P126),CONCATENATE(FIXED(((K126-F126)/F126)*100,2),"% - please explain"),
IF(AND(ROUND(K126,6)=0,G126="BRT",F126&lt;&gt;0),CONCATENATE(FIXED(((K126-F126)/F126)*100,2),"% - BRT to NE - please explain"),
IF(AND(F126=0,ROUND(K126,6)&gt;0,G126="BRT",L126="BRT"),"OK",
IF(AND(F126=0,ROUND(K126,6)&gt;0,G126="BRT",L126="ART"),"BRT to ART – please explain",
IF(AND(F126=0,ROUND(K126,6)&gt;0),"please explain increase",
IF(AND(L126="ART",F126&lt;C126,F126&lt;&gt;0),CONCATENATE(FIXED(((K126-F126)/F126)*100,2),"% - BRT to ART – please explain"),
IF(AND(L126="ART",F126&lt;C126,F126=0),"No value for previous year",
IF(AND(L126="BRT",F126&gt;=C126,F126&lt;&gt;0),CONCATENATE(FIXED(((K126-F126)/F126)*100,2),"% - ART to BRT – please explain"),
IF(AND(L126="BRT",F126&gt;=C126,F126=0),"No value for previous year",
IF(AND(L126="BRT",F126&gt;0,ABS(((K126-F126)/F126*100))&lt;50),CONCATENATE(FIXED(((K126-F126)/F126)*100,2),"% - OK"),
IF(AND(L126="BRT",F126&gt;0,ABS(((K126-F126)/F126*100))&gt;=P126),CONCATENATE(FIXED(((K126-F126)/F126)*100,2),"% - please explain"),
IF(F126&lt;&gt;0,CONCATENATE(FIXED(((K126-F126)/F126)*100,2),"% - OK"),"No value for previous year")))))))))))))))))))))))))</f>
        <v/>
      </c>
      <c r="O126" s="75"/>
      <c r="P126" s="43" t="str" cm="1">
        <f t="array" ref="P126">IF(SUMPRODUCT(--(D126:E126&lt;&gt;""))=0,"",IF(ISERROR(VLOOKUP(A103,Codes!D$2:D$8,1,FALSE)),25,10))</f>
        <v/>
      </c>
      <c r="Q126" s="43" t="b" cm="1">
        <f t="array" ref="Q126">IF(AND(ISBLANK(K126), L126="BRT", LEN(O126)&gt;10), TRUE,
IF(SUMPRODUCT(--(D126:K126&lt;&gt;""))=0, TRUE,
IF(ISBLANK(L126), TRUE,
IF(S126=FALSE, FALSE,
IF(L126="INVALID", FALSE,
IF(AND(ISNUMBER(FIND("M/ment", M126)), LEN(O126)&gt;10), TRUE,
IF(AND(M126&lt;&gt;"OK", LEN(J126)&lt;10), FALSE,
IF(ISERR(FIND("OK", N126)),
IF(AND(FIND("please", LOWER(N126))&gt;0, LEN(O126)&lt;10), FALSE, TRUE),
TRUE))))))))</f>
        <v>1</v>
      </c>
      <c r="R126" t="str">
        <f t="shared" si="2"/>
        <v>BRT</v>
      </c>
      <c r="S126" t="b">
        <f t="shared" si="3"/>
        <v>0</v>
      </c>
    </row>
    <row r="127" spans="1:19" ht="25" customHeight="1">
      <c r="A127" s="80"/>
      <c r="B127" s="80"/>
      <c r="C127" s="80"/>
      <c r="D127" s="170"/>
      <c r="E127" s="170"/>
      <c r="F127" s="170"/>
      <c r="G127" s="170"/>
      <c r="H127" s="79"/>
      <c r="I127" s="75"/>
      <c r="J127" s="75"/>
      <c r="K127" s="163"/>
      <c r="L127" s="224"/>
      <c r="M127" s="184" t="str" cm="1">
        <f t="array" ref="M127">IF(AND(SUMPRODUCT(--(D127:E127&lt;&gt;""))=0,ISBLANK(K127)),"",IF(AND(K127&lt;&gt;"",NOT(ISNUMBER(K127))),"Please enter a numeric value for Total Emission",IF(AND(ISBLANK(K127),L127="BRT"),"Please enter a numeric value for Total Emission or a qualification for not providing BRT Total Emission",IF(ISBLANK(K127),"Please enter a numeric value for Total Emission",IF(ISBLANK(L127),"Please select ART, BRT or NE",IF(AND(ISBLANK(I127),ROUND(K127,6)&gt;0),"Enter method",IF(AND(ISBLANK(J127),L127&lt;&gt;""),"Ensure method is fully explained",IF(AND(SUMPRODUCT(--(D127:E127&lt;&gt;""))&gt;0,D127&lt;&gt;H127,K127=0),"Please explain change in M/ment type",IF(AND(SUMPRODUCT(--(D127:E127&lt;&gt;""))&gt;0,D127&lt;&gt;H127),IF(LEN(J127)&lt;5,"Please explain change in M/ment type; Ensure method is fully explained.",IF(AND(SUMPRODUCT(--(D127:E127&lt;&gt;""))&gt;0,D127&lt;&gt;H127),"Please explain change in M/ment type",IF(LEN(J127)&lt;5,"Ensure method is fully explained.","OK"))),IF(AND(ROUND(K127,6)&gt;0,LEN(J127)&lt;5),"Ensure method is fully explained.","OK"))))))))))</f>
        <v/>
      </c>
      <c r="N127" s="185" t="str" cm="1">
        <f t="array" ref="N127">IF(AND(SUMPRODUCT(--(D127:F127&lt;&gt;""))=0,ISBLANK(K127)),"",
IF(S127=FALSE,"Incorrect ART, BRT or NE. Please select correct threshold code",
IF(ISBLANK(F127),"No value for previous year",
IF(AND(F127=0,ROUND(K127,6)&gt;0,G127="NE"),"Please explain change from NE",
IF(AND(K127=0,L127="NE", OR(G127="ART",G127="BRT")),"Please explain change to NE",
IF(AND(SUMPRODUCT(--(D127:E127&lt;&gt;""))=0,F127=0,ROUND(K127,6)=0),"Previously not reported, please enter a value or 0 to confirm",IF(AND(G127="BRT",L127="BRT"),"OK",IF(AND(F127=0,OR(ROUND(K127,6)=0,K127&lt;C127),OR(G127="NA",G127="NE")),"OK",
IF(AND(SUMPRODUCT(--(D127:E127&lt;&gt;""))&gt;0,F127=0,ISBLANK(K127)),"Previously reported as BRT, please enter a value or provide explanation",
IF(AND(ROUND(F127,6)=ROUND(K127,6),ROUND(K127,6)&gt;0,NOT(ISBLANK(F127))),"Current = previous. Please re-enter value or provide explanation",
IF(AND(F127=0,ROUND(K127,6)=0,G127="ART",L127="NE"),"ART to NE – please explain",IF(AND(ROUND(K127,6)=0,G127="BRT"),"BRT to NE - please explain",
IF(AND(L127="NE",F127&gt;0,ABS(((K127-F127)/F127*100))&gt;=P127),CONCATENATE(FIXED(((K127-F127)/F127)*100,2),"% - please explain"),IF(AND(L127="ART",G127="ART",F127&gt;0,ABS(((K127-F127)/F127*100))&gt;=P127),CONCATENATE(FIXED(((K127-F127)/F127)*100,2),"% - please explain"),
IF(AND(ROUND(K127,6)=0,G127="BRT",F127&lt;&gt;0),CONCATENATE(FIXED(((K127-F127)/F127)*100,2),"% - BRT to NE - please explain"),
IF(AND(F127=0,ROUND(K127,6)&gt;0,G127="BRT",L127="BRT"),"OK",
IF(AND(F127=0,ROUND(K127,6)&gt;0,G127="BRT",L127="ART"),"BRT to ART – please explain",
IF(AND(F127=0,ROUND(K127,6)&gt;0),"please explain increase",
IF(AND(L127="ART",F127&lt;C127,F127&lt;&gt;0),CONCATENATE(FIXED(((K127-F127)/F127)*100,2),"% - BRT to ART – please explain"),
IF(AND(L127="ART",F127&lt;C127,F127=0),"No value for previous year",
IF(AND(L127="BRT",F127&gt;=C127,F127&lt;&gt;0),CONCATENATE(FIXED(((K127-F127)/F127)*100,2),"% - ART to BRT – please explain"),
IF(AND(L127="BRT",F127&gt;=C127,F127=0),"No value for previous year",
IF(AND(L127="BRT",F127&gt;0,ABS(((K127-F127)/F127*100))&lt;50),CONCATENATE(FIXED(((K127-F127)/F127)*100,2),"% - OK"),
IF(AND(L127="BRT",F127&gt;0,ABS(((K127-F127)/F127*100))&gt;=P127),CONCATENATE(FIXED(((K127-F127)/F127)*100,2),"% - please explain"),
IF(F127&lt;&gt;0,CONCATENATE(FIXED(((K127-F127)/F127)*100,2),"% - OK"),"No value for previous year")))))))))))))))))))))))))</f>
        <v/>
      </c>
      <c r="O127" s="75"/>
      <c r="P127" s="43" t="str" cm="1">
        <f t="array" ref="P127">IF(SUMPRODUCT(--(D127:E127&lt;&gt;""))=0,"",IF(ISERROR(VLOOKUP(A104,Codes!D$2:D$8,1,FALSE)),25,10))</f>
        <v/>
      </c>
      <c r="Q127" s="43" t="b" cm="1">
        <f t="array" ref="Q127">IF(AND(ISBLANK(K127), L127="BRT", LEN(O127)&gt;10), TRUE,
IF(SUMPRODUCT(--(D127:K127&lt;&gt;""))=0, TRUE,
IF(ISBLANK(L127), TRUE,
IF(S127=FALSE, FALSE,
IF(L127="INVALID", FALSE,
IF(AND(ISNUMBER(FIND("M/ment", M127)), LEN(O127)&gt;10), TRUE,
IF(AND(M127&lt;&gt;"OK", LEN(J127)&lt;10), FALSE,
IF(ISERR(FIND("OK", N127)),
IF(AND(FIND("please", LOWER(N127))&gt;0, LEN(O127)&lt;10), FALSE, TRUE),
TRUE))))))))</f>
        <v>1</v>
      </c>
      <c r="R127" t="str">
        <f t="shared" si="2"/>
        <v>BRT</v>
      </c>
      <c r="S127" t="b">
        <f t="shared" si="3"/>
        <v>0</v>
      </c>
    </row>
    <row r="128" spans="1:19" ht="25" customHeight="1">
      <c r="A128" s="80"/>
      <c r="B128" s="80"/>
      <c r="C128" s="80"/>
      <c r="D128" s="170"/>
      <c r="E128" s="170"/>
      <c r="F128" s="170"/>
      <c r="G128" s="170"/>
      <c r="H128" s="79"/>
      <c r="I128" s="75"/>
      <c r="J128" s="75"/>
      <c r="K128" s="163"/>
      <c r="L128" s="224"/>
      <c r="M128" s="184" t="str" cm="1">
        <f t="array" ref="M128">IF(AND(SUMPRODUCT(--(D128:E128&lt;&gt;""))=0,ISBLANK(K128)),"",IF(AND(K128&lt;&gt;"",NOT(ISNUMBER(K128))),"Please enter a numeric value for Total Emission",IF(AND(ISBLANK(K128),L128="BRT"),"Please enter a numeric value for Total Emission or a qualification for not providing BRT Total Emission",IF(ISBLANK(K128),"Please enter a numeric value for Total Emission",IF(ISBLANK(L128),"Please select ART, BRT or NE",IF(AND(ISBLANK(I128),ROUND(K128,6)&gt;0),"Enter method",IF(AND(ISBLANK(J128),L128&lt;&gt;""),"Ensure method is fully explained",IF(AND(SUMPRODUCT(--(D128:E128&lt;&gt;""))&gt;0,D128&lt;&gt;H128,K128=0),"Please explain change in M/ment type",IF(AND(SUMPRODUCT(--(D128:E128&lt;&gt;""))&gt;0,D128&lt;&gt;H128),IF(LEN(J128)&lt;5,"Please explain change in M/ment type; Ensure method is fully explained.",IF(AND(SUMPRODUCT(--(D128:E128&lt;&gt;""))&gt;0,D128&lt;&gt;H128),"Please explain change in M/ment type",IF(LEN(J128)&lt;5,"Ensure method is fully explained.","OK"))),IF(AND(ROUND(K128,6)&gt;0,LEN(J128)&lt;5),"Ensure method is fully explained.","OK"))))))))))</f>
        <v/>
      </c>
      <c r="N128" s="185" t="str" cm="1">
        <f t="array" ref="N128">IF(AND(SUMPRODUCT(--(D128:F128&lt;&gt;""))=0,ISBLANK(K128)),"",
IF(S128=FALSE,"Incorrect ART, BRT or NE. Please select correct threshold code",
IF(ISBLANK(F128),"No value for previous year",
IF(AND(F128=0,ROUND(K128,6)&gt;0,G128="NE"),"Please explain change from NE",
IF(AND(K128=0,L128="NE", OR(G128="ART",G128="BRT")),"Please explain change to NE",
IF(AND(SUMPRODUCT(--(D128:E128&lt;&gt;""))=0,F128=0,ROUND(K128,6)=0),"Previously not reported, please enter a value or 0 to confirm",IF(AND(G128="BRT",L128="BRT"),"OK",IF(AND(F128=0,OR(ROUND(K128,6)=0,K128&lt;C128),OR(G128="NA",G128="NE")),"OK",
IF(AND(SUMPRODUCT(--(D128:E128&lt;&gt;""))&gt;0,F128=0,ISBLANK(K128)),"Previously reported as BRT, please enter a value or provide explanation",
IF(AND(ROUND(F128,6)=ROUND(K128,6),ROUND(K128,6)&gt;0,NOT(ISBLANK(F128))),"Current = previous. Please re-enter value or provide explanation",
IF(AND(F128=0,ROUND(K128,6)=0,G128="ART",L128="NE"),"ART to NE – please explain",IF(AND(ROUND(K128,6)=0,G128="BRT"),"BRT to NE - please explain",
IF(AND(L128="NE",F128&gt;0,ABS(((K128-F128)/F128*100))&gt;=P128),CONCATENATE(FIXED(((K128-F128)/F128)*100,2),"% - please explain"),IF(AND(L128="ART",G128="ART",F128&gt;0,ABS(((K128-F128)/F128*100))&gt;=P128),CONCATENATE(FIXED(((K128-F128)/F128)*100,2),"% - please explain"),
IF(AND(ROUND(K128,6)=0,G128="BRT",F128&lt;&gt;0),CONCATENATE(FIXED(((K128-F128)/F128)*100,2),"% - BRT to NE - please explain"),
IF(AND(F128=0,ROUND(K128,6)&gt;0,G128="BRT",L128="BRT"),"OK",
IF(AND(F128=0,ROUND(K128,6)&gt;0,G128="BRT",L128="ART"),"BRT to ART – please explain",
IF(AND(F128=0,ROUND(K128,6)&gt;0),"please explain increase",
IF(AND(L128="ART",F128&lt;C128,F128&lt;&gt;0),CONCATENATE(FIXED(((K128-F128)/F128)*100,2),"% - BRT to ART – please explain"),
IF(AND(L128="ART",F128&lt;C128,F128=0),"No value for previous year",
IF(AND(L128="BRT",F128&gt;=C128,F128&lt;&gt;0),CONCATENATE(FIXED(((K128-F128)/F128)*100,2),"% - ART to BRT – please explain"),
IF(AND(L128="BRT",F128&gt;=C128,F128=0),"No value for previous year",
IF(AND(L128="BRT",F128&gt;0,ABS(((K128-F128)/F128*100))&lt;50),CONCATENATE(FIXED(((K128-F128)/F128)*100,2),"% - OK"),
IF(AND(L128="BRT",F128&gt;0,ABS(((K128-F128)/F128*100))&gt;=P128),CONCATENATE(FIXED(((K128-F128)/F128)*100,2),"% - please explain"),
IF(F128&lt;&gt;0,CONCATENATE(FIXED(((K128-F128)/F128)*100,2),"% - OK"),"No value for previous year")))))))))))))))))))))))))</f>
        <v/>
      </c>
      <c r="O128" s="75"/>
      <c r="P128" s="43" t="str" cm="1">
        <f t="array" ref="P128">IF(SUMPRODUCT(--(D128:E128&lt;&gt;""))=0,"",IF(ISERROR(VLOOKUP(A105,Codes!D$2:D$8,1,FALSE)),25,10))</f>
        <v/>
      </c>
      <c r="Q128" s="43" t="b" cm="1">
        <f t="array" ref="Q128">IF(AND(ISBLANK(K128), L128="BRT", LEN(O128)&gt;10), TRUE,
IF(SUMPRODUCT(--(D128:K128&lt;&gt;""))=0, TRUE,
IF(ISBLANK(L128), TRUE,
IF(S128=FALSE, FALSE,
IF(L128="INVALID", FALSE,
IF(AND(ISNUMBER(FIND("M/ment", M128)), LEN(O128)&gt;10), TRUE,
IF(AND(M128&lt;&gt;"OK", LEN(J128)&lt;10), FALSE,
IF(ISERR(FIND("OK", N128)),
IF(AND(FIND("please", LOWER(N128))&gt;0, LEN(O128)&lt;10), FALSE, TRUE),
TRUE))))))))</f>
        <v>1</v>
      </c>
      <c r="R128" t="str">
        <f t="shared" si="2"/>
        <v>BRT</v>
      </c>
      <c r="S128" t="b">
        <f t="shared" si="3"/>
        <v>0</v>
      </c>
    </row>
    <row r="129" spans="1:19" ht="25" customHeight="1">
      <c r="A129" s="80"/>
      <c r="B129" s="80"/>
      <c r="C129" s="80"/>
      <c r="D129" s="170"/>
      <c r="E129" s="170"/>
      <c r="F129" s="170"/>
      <c r="G129" s="170"/>
      <c r="H129" s="79"/>
      <c r="I129" s="75"/>
      <c r="J129" s="75"/>
      <c r="K129" s="163"/>
      <c r="L129" s="224"/>
      <c r="M129" s="184" t="str" cm="1">
        <f t="array" ref="M129">IF(AND(SUMPRODUCT(--(D129:E129&lt;&gt;""))=0,ISBLANK(K129)),"",IF(AND(K129&lt;&gt;"",NOT(ISNUMBER(K129))),"Please enter a numeric value for Total Emission",IF(AND(ISBLANK(K129),L129="BRT"),"Please enter a numeric value for Total Emission or a qualification for not providing BRT Total Emission",IF(ISBLANK(K129),"Please enter a numeric value for Total Emission",IF(ISBLANK(L129),"Please select ART, BRT or NE",IF(AND(ISBLANK(I129),ROUND(K129,6)&gt;0),"Enter method",IF(AND(ISBLANK(J129),L129&lt;&gt;""),"Ensure method is fully explained",IF(AND(SUMPRODUCT(--(D129:E129&lt;&gt;""))&gt;0,D129&lt;&gt;H129,K129=0),"Please explain change in M/ment type",IF(AND(SUMPRODUCT(--(D129:E129&lt;&gt;""))&gt;0,D129&lt;&gt;H129),IF(LEN(J129)&lt;5,"Please explain change in M/ment type; Ensure method is fully explained.",IF(AND(SUMPRODUCT(--(D129:E129&lt;&gt;""))&gt;0,D129&lt;&gt;H129),"Please explain change in M/ment type",IF(LEN(J129)&lt;5,"Ensure method is fully explained.","OK"))),IF(AND(ROUND(K129,6)&gt;0,LEN(J129)&lt;5),"Ensure method is fully explained.","OK"))))))))))</f>
        <v/>
      </c>
      <c r="N129" s="185" t="str" cm="1">
        <f t="array" ref="N129">IF(AND(SUMPRODUCT(--(D129:F129&lt;&gt;""))=0,ISBLANK(K129)),"",
IF(S129=FALSE,"Incorrect ART, BRT or NE. Please select correct threshold code",
IF(ISBLANK(F129),"No value for previous year",
IF(AND(F129=0,ROUND(K129,6)&gt;0,G129="NE"),"Please explain change from NE",
IF(AND(K129=0,L129="NE", OR(G129="ART",G129="BRT")),"Please explain change to NE",
IF(AND(SUMPRODUCT(--(D129:E129&lt;&gt;""))=0,F129=0,ROUND(K129,6)=0),"Previously not reported, please enter a value or 0 to confirm",IF(AND(G129="BRT",L129="BRT"),"OK",IF(AND(F129=0,OR(ROUND(K129,6)=0,K129&lt;C129),OR(G129="NA",G129="NE")),"OK",
IF(AND(SUMPRODUCT(--(D129:E129&lt;&gt;""))&gt;0,F129=0,ISBLANK(K129)),"Previously reported as BRT, please enter a value or provide explanation",
IF(AND(ROUND(F129,6)=ROUND(K129,6),ROUND(K129,6)&gt;0,NOT(ISBLANK(F129))),"Current = previous. Please re-enter value or provide explanation",
IF(AND(F129=0,ROUND(K129,6)=0,G129="ART",L129="NE"),"ART to NE – please explain",IF(AND(ROUND(K129,6)=0,G129="BRT"),"BRT to NE - please explain",
IF(AND(L129="NE",F129&gt;0,ABS(((K129-F129)/F129*100))&gt;=P129),CONCATENATE(FIXED(((K129-F129)/F129)*100,2),"% - please explain"),IF(AND(L129="ART",G129="ART",F129&gt;0,ABS(((K129-F129)/F129*100))&gt;=P129),CONCATENATE(FIXED(((K129-F129)/F129)*100,2),"% - please explain"),
IF(AND(ROUND(K129,6)=0,G129="BRT",F129&lt;&gt;0),CONCATENATE(FIXED(((K129-F129)/F129)*100,2),"% - BRT to NE - please explain"),
IF(AND(F129=0,ROUND(K129,6)&gt;0,G129="BRT",L129="BRT"),"OK",
IF(AND(F129=0,ROUND(K129,6)&gt;0,G129="BRT",L129="ART"),"BRT to ART – please explain",
IF(AND(F129=0,ROUND(K129,6)&gt;0),"please explain increase",
IF(AND(L129="ART",F129&lt;C129,F129&lt;&gt;0),CONCATENATE(FIXED(((K129-F129)/F129)*100,2),"% - BRT to ART – please explain"),
IF(AND(L129="ART",F129&lt;C129,F129=0),"No value for previous year",
IF(AND(L129="BRT",F129&gt;=C129,F129&lt;&gt;0),CONCATENATE(FIXED(((K129-F129)/F129)*100,2),"% - ART to BRT – please explain"),
IF(AND(L129="BRT",F129&gt;=C129,F129=0),"No value for previous year",
IF(AND(L129="BRT",F129&gt;0,ABS(((K129-F129)/F129*100))&lt;50),CONCATENATE(FIXED(((K129-F129)/F129)*100,2),"% - OK"),
IF(AND(L129="BRT",F129&gt;0,ABS(((K129-F129)/F129*100))&gt;=P129),CONCATENATE(FIXED(((K129-F129)/F129)*100,2),"% - please explain"),
IF(F129&lt;&gt;0,CONCATENATE(FIXED(((K129-F129)/F129)*100,2),"% - OK"),"No value for previous year")))))))))))))))))))))))))</f>
        <v/>
      </c>
      <c r="O129" s="75"/>
      <c r="P129" s="43" t="str" cm="1">
        <f t="array" ref="P129">IF(SUMPRODUCT(--(D129:E129&lt;&gt;""))=0,"",IF(ISERROR(VLOOKUP(A106,Codes!D$2:D$8,1,FALSE)),25,10))</f>
        <v/>
      </c>
      <c r="Q129" s="43" t="b" cm="1">
        <f t="array" ref="Q129">IF(AND(ISBLANK(K129), L129="BRT", LEN(O129)&gt;10), TRUE,
IF(SUMPRODUCT(--(D129:K129&lt;&gt;""))=0, TRUE,
IF(ISBLANK(L129), TRUE,
IF(S129=FALSE, FALSE,
IF(L129="INVALID", FALSE,
IF(AND(ISNUMBER(FIND("M/ment", M129)), LEN(O129)&gt;10), TRUE,
IF(AND(M129&lt;&gt;"OK", LEN(J129)&lt;10), FALSE,
IF(ISERR(FIND("OK", N129)),
IF(AND(FIND("please", LOWER(N129))&gt;0, LEN(O129)&lt;10), FALSE, TRUE),
TRUE))))))))</f>
        <v>1</v>
      </c>
      <c r="R129" t="str">
        <f t="shared" si="2"/>
        <v>BRT</v>
      </c>
      <c r="S129" t="b">
        <f t="shared" si="3"/>
        <v>0</v>
      </c>
    </row>
    <row r="130" spans="1:19" ht="25" customHeight="1">
      <c r="A130" s="80"/>
      <c r="B130" s="80"/>
      <c r="C130" s="80"/>
      <c r="D130" s="170"/>
      <c r="E130" s="170"/>
      <c r="F130" s="170"/>
      <c r="G130" s="170"/>
      <c r="H130" s="79"/>
      <c r="I130" s="75"/>
      <c r="J130" s="75"/>
      <c r="K130" s="163"/>
      <c r="L130" s="224"/>
      <c r="M130" s="184" t="str" cm="1">
        <f t="array" ref="M130">IF(AND(SUMPRODUCT(--(D130:E130&lt;&gt;""))=0,ISBLANK(K130)),"",IF(AND(K130&lt;&gt;"",NOT(ISNUMBER(K130))),"Please enter a numeric value for Total Emission",IF(AND(ISBLANK(K130),L130="BRT"),"Please enter a numeric value for Total Emission or a qualification for not providing BRT Total Emission",IF(ISBLANK(K130),"Please enter a numeric value for Total Emission",IF(ISBLANK(L130),"Please select ART, BRT or NE",IF(AND(ISBLANK(I130),ROUND(K130,6)&gt;0),"Enter method",IF(AND(ISBLANK(J130),L130&lt;&gt;""),"Ensure method is fully explained",IF(AND(SUMPRODUCT(--(D130:E130&lt;&gt;""))&gt;0,D130&lt;&gt;H130,K130=0),"Please explain change in M/ment type",IF(AND(SUMPRODUCT(--(D130:E130&lt;&gt;""))&gt;0,D130&lt;&gt;H130),IF(LEN(J130)&lt;5,"Please explain change in M/ment type; Ensure method is fully explained.",IF(AND(SUMPRODUCT(--(D130:E130&lt;&gt;""))&gt;0,D130&lt;&gt;H130),"Please explain change in M/ment type",IF(LEN(J130)&lt;5,"Ensure method is fully explained.","OK"))),IF(AND(ROUND(K130,6)&gt;0,LEN(J130)&lt;5),"Ensure method is fully explained.","OK"))))))))))</f>
        <v/>
      </c>
      <c r="N130" s="185" t="str" cm="1">
        <f t="array" ref="N130">IF(AND(SUMPRODUCT(--(D130:F130&lt;&gt;""))=0,ISBLANK(K130)),"",
IF(S130=FALSE,"Incorrect ART, BRT or NE. Please select correct threshold code",
IF(ISBLANK(F130),"No value for previous year",
IF(AND(F130=0,ROUND(K130,6)&gt;0,G130="NE"),"Please explain change from NE",
IF(AND(K130=0,L130="NE", OR(G130="ART",G130="BRT")),"Please explain change to NE",
IF(AND(SUMPRODUCT(--(D130:E130&lt;&gt;""))=0,F130=0,ROUND(K130,6)=0),"Previously not reported, please enter a value or 0 to confirm",IF(AND(G130="BRT",L130="BRT"),"OK",IF(AND(F130=0,OR(ROUND(K130,6)=0,K130&lt;C130),OR(G130="NA",G130="NE")),"OK",
IF(AND(SUMPRODUCT(--(D130:E130&lt;&gt;""))&gt;0,F130=0,ISBLANK(K130)),"Previously reported as BRT, please enter a value or provide explanation",
IF(AND(ROUND(F130,6)=ROUND(K130,6),ROUND(K130,6)&gt;0,NOT(ISBLANK(F130))),"Current = previous. Please re-enter value or provide explanation",
IF(AND(F130=0,ROUND(K130,6)=0,G130="ART",L130="NE"),"ART to NE – please explain",IF(AND(ROUND(K130,6)=0,G130="BRT"),"BRT to NE - please explain",
IF(AND(L130="NE",F130&gt;0,ABS(((K130-F130)/F130*100))&gt;=P130),CONCATENATE(FIXED(((K130-F130)/F130)*100,2),"% - please explain"),IF(AND(L130="ART",G130="ART",F130&gt;0,ABS(((K130-F130)/F130*100))&gt;=P130),CONCATENATE(FIXED(((K130-F130)/F130)*100,2),"% - please explain"),
IF(AND(ROUND(K130,6)=0,G130="BRT",F130&lt;&gt;0),CONCATENATE(FIXED(((K130-F130)/F130)*100,2),"% - BRT to NE - please explain"),
IF(AND(F130=0,ROUND(K130,6)&gt;0,G130="BRT",L130="BRT"),"OK",
IF(AND(F130=0,ROUND(K130,6)&gt;0,G130="BRT",L130="ART"),"BRT to ART – please explain",
IF(AND(F130=0,ROUND(K130,6)&gt;0),"please explain increase",
IF(AND(L130="ART",F130&lt;C130,F130&lt;&gt;0),CONCATENATE(FIXED(((K130-F130)/F130)*100,2),"% - BRT to ART – please explain"),
IF(AND(L130="ART",F130&lt;C130,F130=0),"No value for previous year",
IF(AND(L130="BRT",F130&gt;=C130,F130&lt;&gt;0),CONCATENATE(FIXED(((K130-F130)/F130)*100,2),"% - ART to BRT – please explain"),
IF(AND(L130="BRT",F130&gt;=C130,F130=0),"No value for previous year",
IF(AND(L130="BRT",F130&gt;0,ABS(((K130-F130)/F130*100))&lt;50),CONCATENATE(FIXED(((K130-F130)/F130)*100,2),"% - OK"),
IF(AND(L130="BRT",F130&gt;0,ABS(((K130-F130)/F130*100))&gt;=P130),CONCATENATE(FIXED(((K130-F130)/F130)*100,2),"% - please explain"),
IF(F130&lt;&gt;0,CONCATENATE(FIXED(((K130-F130)/F130)*100,2),"% - OK"),"No value for previous year")))))))))))))))))))))))))</f>
        <v/>
      </c>
      <c r="O130" s="75"/>
      <c r="P130" s="43" t="str" cm="1">
        <f t="array" ref="P130">IF(SUMPRODUCT(--(D130:E130&lt;&gt;""))=0,"",IF(ISERROR(VLOOKUP(A107,Codes!D$2:D$8,1,FALSE)),25,10))</f>
        <v/>
      </c>
      <c r="Q130" s="43" t="b" cm="1">
        <f t="array" ref="Q130">IF(AND(ISBLANK(K130), L130="BRT", LEN(O130)&gt;10), TRUE,
IF(SUMPRODUCT(--(D130:K130&lt;&gt;""))=0, TRUE,
IF(ISBLANK(L130), TRUE,
IF(S130=FALSE, FALSE,
IF(L130="INVALID", FALSE,
IF(AND(ISNUMBER(FIND("M/ment", M130)), LEN(O130)&gt;10), TRUE,
IF(AND(M130&lt;&gt;"OK", LEN(J130)&lt;10), FALSE,
IF(ISERR(FIND("OK", N130)),
IF(AND(FIND("please", LOWER(N130))&gt;0, LEN(O130)&lt;10), FALSE, TRUE),
TRUE))))))))</f>
        <v>1</v>
      </c>
      <c r="R130" t="str">
        <f t="shared" si="2"/>
        <v>BRT</v>
      </c>
      <c r="S130" t="b">
        <f t="shared" si="3"/>
        <v>0</v>
      </c>
    </row>
    <row r="131" spans="1:19" ht="25" customHeight="1">
      <c r="A131" s="80"/>
      <c r="B131" s="80"/>
      <c r="C131" s="80"/>
      <c r="D131" s="170"/>
      <c r="E131" s="170"/>
      <c r="F131" s="170"/>
      <c r="G131" s="170"/>
      <c r="H131" s="79"/>
      <c r="I131" s="75"/>
      <c r="J131" s="75"/>
      <c r="K131" s="163"/>
      <c r="L131" s="224"/>
      <c r="M131" s="184" t="str" cm="1">
        <f t="array" ref="M131">IF(AND(SUMPRODUCT(--(D131:E131&lt;&gt;""))=0,ISBLANK(K131)),"",IF(AND(K131&lt;&gt;"",NOT(ISNUMBER(K131))),"Please enter a numeric value for Total Emission",IF(AND(ISBLANK(K131),L131="BRT"),"Please enter a numeric value for Total Emission or a qualification for not providing BRT Total Emission",IF(ISBLANK(K131),"Please enter a numeric value for Total Emission",IF(ISBLANK(L131),"Please select ART, BRT or NE",IF(AND(ISBLANK(I131),ROUND(K131,6)&gt;0),"Enter method",IF(AND(ISBLANK(J131),L131&lt;&gt;""),"Ensure method is fully explained",IF(AND(SUMPRODUCT(--(D131:E131&lt;&gt;""))&gt;0,D131&lt;&gt;H131,K131=0),"Please explain change in M/ment type",IF(AND(SUMPRODUCT(--(D131:E131&lt;&gt;""))&gt;0,D131&lt;&gt;H131),IF(LEN(J131)&lt;5,"Please explain change in M/ment type; Ensure method is fully explained.",IF(AND(SUMPRODUCT(--(D131:E131&lt;&gt;""))&gt;0,D131&lt;&gt;H131),"Please explain change in M/ment type",IF(LEN(J131)&lt;5,"Ensure method is fully explained.","OK"))),IF(AND(ROUND(K131,6)&gt;0,LEN(J131)&lt;5),"Ensure method is fully explained.","OK"))))))))))</f>
        <v/>
      </c>
      <c r="N131" s="185" t="str" cm="1">
        <f t="array" ref="N131">IF(AND(SUMPRODUCT(--(D131:F131&lt;&gt;""))=0,ISBLANK(K131)),"",
IF(S131=FALSE,"Incorrect ART, BRT or NE. Please select correct threshold code",
IF(ISBLANK(F131),"No value for previous year",
IF(AND(F131=0,ROUND(K131,6)&gt;0,G131="NE"),"Please explain change from NE",
IF(AND(K131=0,L131="NE", OR(G131="ART",G131="BRT")),"Please explain change to NE",
IF(AND(SUMPRODUCT(--(D131:E131&lt;&gt;""))=0,F131=0,ROUND(K131,6)=0),"Previously not reported, please enter a value or 0 to confirm",IF(AND(G131="BRT",L131="BRT"),"OK",IF(AND(F131=0,OR(ROUND(K131,6)=0,K131&lt;C131),OR(G131="NA",G131="NE")),"OK",
IF(AND(SUMPRODUCT(--(D131:E131&lt;&gt;""))&gt;0,F131=0,ISBLANK(K131)),"Previously reported as BRT, please enter a value or provide explanation",
IF(AND(ROUND(F131,6)=ROUND(K131,6),ROUND(K131,6)&gt;0,NOT(ISBLANK(F131))),"Current = previous. Please re-enter value or provide explanation",
IF(AND(F131=0,ROUND(K131,6)=0,G131="ART",L131="NE"),"ART to NE – please explain",IF(AND(ROUND(K131,6)=0,G131="BRT"),"BRT to NE - please explain",
IF(AND(L131="NE",F131&gt;0,ABS(((K131-F131)/F131*100))&gt;=P131),CONCATENATE(FIXED(((K131-F131)/F131)*100,2),"% - please explain"),IF(AND(L131="ART",G131="ART",F131&gt;0,ABS(((K131-F131)/F131*100))&gt;=P131),CONCATENATE(FIXED(((K131-F131)/F131)*100,2),"% - please explain"),
IF(AND(ROUND(K131,6)=0,G131="BRT",F131&lt;&gt;0),CONCATENATE(FIXED(((K131-F131)/F131)*100,2),"% - BRT to NE - please explain"),
IF(AND(F131=0,ROUND(K131,6)&gt;0,G131="BRT",L131="BRT"),"OK",
IF(AND(F131=0,ROUND(K131,6)&gt;0,G131="BRT",L131="ART"),"BRT to ART – please explain",
IF(AND(F131=0,ROUND(K131,6)&gt;0),"please explain increase",
IF(AND(L131="ART",F131&lt;C131,F131&lt;&gt;0),CONCATENATE(FIXED(((K131-F131)/F131)*100,2),"% - BRT to ART – please explain"),
IF(AND(L131="ART",F131&lt;C131,F131=0),"No value for previous year",
IF(AND(L131="BRT",F131&gt;=C131,F131&lt;&gt;0),CONCATENATE(FIXED(((K131-F131)/F131)*100,2),"% - ART to BRT – please explain"),
IF(AND(L131="BRT",F131&gt;=C131,F131=0),"No value for previous year",
IF(AND(L131="BRT",F131&gt;0,ABS(((K131-F131)/F131*100))&lt;50),CONCATENATE(FIXED(((K131-F131)/F131)*100,2),"% - OK"),
IF(AND(L131="BRT",F131&gt;0,ABS(((K131-F131)/F131*100))&gt;=P131),CONCATENATE(FIXED(((K131-F131)/F131)*100,2),"% - please explain"),
IF(F131&lt;&gt;0,CONCATENATE(FIXED(((K131-F131)/F131)*100,2),"% - OK"),"No value for previous year")))))))))))))))))))))))))</f>
        <v/>
      </c>
      <c r="O131" s="75"/>
      <c r="P131" s="43" t="str" cm="1">
        <f t="array" ref="P131">IF(SUMPRODUCT(--(D131:E131&lt;&gt;""))=0,"",IF(ISERROR(VLOOKUP(A108,Codes!D$2:D$8,1,FALSE)),25,10))</f>
        <v/>
      </c>
      <c r="Q131" s="43" t="b" cm="1">
        <f t="array" ref="Q131">IF(AND(ISBLANK(K131), L131="BRT", LEN(O131)&gt;10), TRUE,
IF(SUMPRODUCT(--(D131:K131&lt;&gt;""))=0, TRUE,
IF(ISBLANK(L131), TRUE,
IF(S131=FALSE, FALSE,
IF(L131="INVALID", FALSE,
IF(AND(ISNUMBER(FIND("M/ment", M131)), LEN(O131)&gt;10), TRUE,
IF(AND(M131&lt;&gt;"OK", LEN(J131)&lt;10), FALSE,
IF(ISERR(FIND("OK", N131)),
IF(AND(FIND("please", LOWER(N131))&gt;0, LEN(O131)&lt;10), FALSE, TRUE),
TRUE))))))))</f>
        <v>1</v>
      </c>
      <c r="R131" t="str">
        <f t="shared" si="2"/>
        <v>BRT</v>
      </c>
      <c r="S131" t="b">
        <f t="shared" si="3"/>
        <v>0</v>
      </c>
    </row>
    <row r="132" spans="1:19" ht="25" customHeight="1">
      <c r="A132" s="80"/>
      <c r="B132" s="80"/>
      <c r="C132" s="80"/>
      <c r="D132" s="170"/>
      <c r="E132" s="170"/>
      <c r="F132" s="170"/>
      <c r="G132" s="170"/>
      <c r="H132" s="79"/>
      <c r="I132" s="75"/>
      <c r="J132" s="75"/>
      <c r="K132" s="163"/>
      <c r="L132" s="224"/>
      <c r="M132" s="184" t="str" cm="1">
        <f t="array" ref="M132">IF(AND(SUMPRODUCT(--(D132:E132&lt;&gt;""))=0,ISBLANK(K132)),"",IF(AND(K132&lt;&gt;"",NOT(ISNUMBER(K132))),"Please enter a numeric value for Total Emission",IF(AND(ISBLANK(K132),L132="BRT"),"Please enter a numeric value for Total Emission or a qualification for not providing BRT Total Emission",IF(ISBLANK(K132),"Please enter a numeric value for Total Emission",IF(ISBLANK(L132),"Please select ART, BRT or NE",IF(AND(ISBLANK(I132),ROUND(K132,6)&gt;0),"Enter method",IF(AND(ISBLANK(J132),L132&lt;&gt;""),"Ensure method is fully explained",IF(AND(SUMPRODUCT(--(D132:E132&lt;&gt;""))&gt;0,D132&lt;&gt;H132,K132=0),"Please explain change in M/ment type",IF(AND(SUMPRODUCT(--(D132:E132&lt;&gt;""))&gt;0,D132&lt;&gt;H132),IF(LEN(J132)&lt;5,"Please explain change in M/ment type; Ensure method is fully explained.",IF(AND(SUMPRODUCT(--(D132:E132&lt;&gt;""))&gt;0,D132&lt;&gt;H132),"Please explain change in M/ment type",IF(LEN(J132)&lt;5,"Ensure method is fully explained.","OK"))),IF(AND(ROUND(K132,6)&gt;0,LEN(J132)&lt;5),"Ensure method is fully explained.","OK"))))))))))</f>
        <v/>
      </c>
      <c r="N132" s="185" t="str" cm="1">
        <f t="array" ref="N132">IF(AND(SUMPRODUCT(--(D132:F132&lt;&gt;""))=0,ISBLANK(K132)),"",
IF(S132=FALSE,"Incorrect ART, BRT or NE. Please select correct threshold code",
IF(ISBLANK(F132),"No value for previous year",
IF(AND(F132=0,ROUND(K132,6)&gt;0,G132="NE"),"Please explain change from NE",
IF(AND(K132=0,L132="NE", OR(G132="ART",G132="BRT")),"Please explain change to NE",
IF(AND(SUMPRODUCT(--(D132:E132&lt;&gt;""))=0,F132=0,ROUND(K132,6)=0),"Previously not reported, please enter a value or 0 to confirm",IF(AND(G132="BRT",L132="BRT"),"OK",IF(AND(F132=0,OR(ROUND(K132,6)=0,K132&lt;C132),OR(G132="NA",G132="NE")),"OK",
IF(AND(SUMPRODUCT(--(D132:E132&lt;&gt;""))&gt;0,F132=0,ISBLANK(K132)),"Previously reported as BRT, please enter a value or provide explanation",
IF(AND(ROUND(F132,6)=ROUND(K132,6),ROUND(K132,6)&gt;0,NOT(ISBLANK(F132))),"Current = previous. Please re-enter value or provide explanation",
IF(AND(F132=0,ROUND(K132,6)=0,G132="ART",L132="NE"),"ART to NE – please explain",IF(AND(ROUND(K132,6)=0,G132="BRT"),"BRT to NE - please explain",
IF(AND(L132="NE",F132&gt;0,ABS(((K132-F132)/F132*100))&gt;=P132),CONCATENATE(FIXED(((K132-F132)/F132)*100,2),"% - please explain"),IF(AND(L132="ART",G132="ART",F132&gt;0,ABS(((K132-F132)/F132*100))&gt;=P132),CONCATENATE(FIXED(((K132-F132)/F132)*100,2),"% - please explain"),
IF(AND(ROUND(K132,6)=0,G132="BRT",F132&lt;&gt;0),CONCATENATE(FIXED(((K132-F132)/F132)*100,2),"% - BRT to NE - please explain"),
IF(AND(F132=0,ROUND(K132,6)&gt;0,G132="BRT",L132="BRT"),"OK",
IF(AND(F132=0,ROUND(K132,6)&gt;0,G132="BRT",L132="ART"),"BRT to ART – please explain",
IF(AND(F132=0,ROUND(K132,6)&gt;0),"please explain increase",
IF(AND(L132="ART",F132&lt;C132,F132&lt;&gt;0),CONCATENATE(FIXED(((K132-F132)/F132)*100,2),"% - BRT to ART – please explain"),
IF(AND(L132="ART",F132&lt;C132,F132=0),"No value for previous year",
IF(AND(L132="BRT",F132&gt;=C132,F132&lt;&gt;0),CONCATENATE(FIXED(((K132-F132)/F132)*100,2),"% - ART to BRT – please explain"),
IF(AND(L132="BRT",F132&gt;=C132,F132=0),"No value for previous year",
IF(AND(L132="BRT",F132&gt;0,ABS(((K132-F132)/F132*100))&lt;50),CONCATENATE(FIXED(((K132-F132)/F132)*100,2),"% - OK"),
IF(AND(L132="BRT",F132&gt;0,ABS(((K132-F132)/F132*100))&gt;=P132),CONCATENATE(FIXED(((K132-F132)/F132)*100,2),"% - please explain"),
IF(F132&lt;&gt;0,CONCATENATE(FIXED(((K132-F132)/F132)*100,2),"% - OK"),"No value for previous year")))))))))))))))))))))))))</f>
        <v/>
      </c>
      <c r="O132" s="75"/>
      <c r="P132" s="43" t="str" cm="1">
        <f t="array" ref="P132">IF(SUMPRODUCT(--(D132:E132&lt;&gt;""))=0,"",IF(ISERROR(VLOOKUP(A109,Codes!D$2:D$8,1,FALSE)),25,10))</f>
        <v/>
      </c>
      <c r="Q132" s="43" t="b" cm="1">
        <f t="array" ref="Q132">IF(AND(ISBLANK(K132), L132="BRT", LEN(O132)&gt;10), TRUE,
IF(SUMPRODUCT(--(D132:K132&lt;&gt;""))=0, TRUE,
IF(ISBLANK(L132), TRUE,
IF(S132=FALSE, FALSE,
IF(L132="INVALID", FALSE,
IF(AND(ISNUMBER(FIND("M/ment", M132)), LEN(O132)&gt;10), TRUE,
IF(AND(M132&lt;&gt;"OK", LEN(J132)&lt;10), FALSE,
IF(ISERR(FIND("OK", N132)),
IF(AND(FIND("please", LOWER(N132))&gt;0, LEN(O132)&lt;10), FALSE, TRUE),
TRUE))))))))</f>
        <v>1</v>
      </c>
      <c r="R132" t="str">
        <f t="shared" si="2"/>
        <v>BRT</v>
      </c>
      <c r="S132" t="b">
        <f t="shared" si="3"/>
        <v>0</v>
      </c>
    </row>
    <row r="133" spans="1:19" ht="25" customHeight="1">
      <c r="A133" s="80"/>
      <c r="B133" s="80"/>
      <c r="C133" s="80"/>
      <c r="D133" s="170"/>
      <c r="E133" s="170"/>
      <c r="F133" s="170"/>
      <c r="G133" s="170"/>
      <c r="H133" s="79"/>
      <c r="I133" s="75"/>
      <c r="J133" s="75"/>
      <c r="K133" s="163"/>
      <c r="L133" s="224"/>
      <c r="M133" s="184" t="str" cm="1">
        <f t="array" ref="M133">IF(AND(SUMPRODUCT(--(D133:E133&lt;&gt;""))=0,ISBLANK(K133)),"",IF(AND(K133&lt;&gt;"",NOT(ISNUMBER(K133))),"Please enter a numeric value for Total Emission",IF(AND(ISBLANK(K133),L133="BRT"),"Please enter a numeric value for Total Emission or a qualification for not providing BRT Total Emission",IF(ISBLANK(K133),"Please enter a numeric value for Total Emission",IF(ISBLANK(L133),"Please select ART, BRT or NE",IF(AND(ISBLANK(I133),ROUND(K133,6)&gt;0),"Enter method",IF(AND(ISBLANK(J133),L133&lt;&gt;""),"Ensure method is fully explained",IF(AND(SUMPRODUCT(--(D133:E133&lt;&gt;""))&gt;0,D133&lt;&gt;H133,K133=0),"Please explain change in M/ment type",IF(AND(SUMPRODUCT(--(D133:E133&lt;&gt;""))&gt;0,D133&lt;&gt;H133),IF(LEN(J133)&lt;5,"Please explain change in M/ment type; Ensure method is fully explained.",IF(AND(SUMPRODUCT(--(D133:E133&lt;&gt;""))&gt;0,D133&lt;&gt;H133),"Please explain change in M/ment type",IF(LEN(J133)&lt;5,"Ensure method is fully explained.","OK"))),IF(AND(ROUND(K133,6)&gt;0,LEN(J133)&lt;5),"Ensure method is fully explained.","OK"))))))))))</f>
        <v/>
      </c>
      <c r="N133" s="185" t="str" cm="1">
        <f t="array" ref="N133">IF(AND(SUMPRODUCT(--(D133:F133&lt;&gt;""))=0,ISBLANK(K133)),"",
IF(S133=FALSE,"Incorrect ART, BRT or NE. Please select correct threshold code",
IF(ISBLANK(F133),"No value for previous year",
IF(AND(F133=0,ROUND(K133,6)&gt;0,G133="NE"),"Please explain change from NE",
IF(AND(K133=0,L133="NE", OR(G133="ART",G133="BRT")),"Please explain change to NE",
IF(AND(SUMPRODUCT(--(D133:E133&lt;&gt;""))=0,F133=0,ROUND(K133,6)=0),"Previously not reported, please enter a value or 0 to confirm",IF(AND(G133="BRT",L133="BRT"),"OK",IF(AND(F133=0,OR(ROUND(K133,6)=0,K133&lt;C133),OR(G133="NA",G133="NE")),"OK",
IF(AND(SUMPRODUCT(--(D133:E133&lt;&gt;""))&gt;0,F133=0,ISBLANK(K133)),"Previously reported as BRT, please enter a value or provide explanation",
IF(AND(ROUND(F133,6)=ROUND(K133,6),ROUND(K133,6)&gt;0,NOT(ISBLANK(F133))),"Current = previous. Please re-enter value or provide explanation",
IF(AND(F133=0,ROUND(K133,6)=0,G133="ART",L133="NE"),"ART to NE – please explain",IF(AND(ROUND(K133,6)=0,G133="BRT"),"BRT to NE - please explain",
IF(AND(L133="NE",F133&gt;0,ABS(((K133-F133)/F133*100))&gt;=P133),CONCATENATE(FIXED(((K133-F133)/F133)*100,2),"% - please explain"),IF(AND(L133="ART",G133="ART",F133&gt;0,ABS(((K133-F133)/F133*100))&gt;=P133),CONCATENATE(FIXED(((K133-F133)/F133)*100,2),"% - please explain"),
IF(AND(ROUND(K133,6)=0,G133="BRT",F133&lt;&gt;0),CONCATENATE(FIXED(((K133-F133)/F133)*100,2),"% - BRT to NE - please explain"),
IF(AND(F133=0,ROUND(K133,6)&gt;0,G133="BRT",L133="BRT"),"OK",
IF(AND(F133=0,ROUND(K133,6)&gt;0,G133="BRT",L133="ART"),"BRT to ART – please explain",
IF(AND(F133=0,ROUND(K133,6)&gt;0),"please explain increase",
IF(AND(L133="ART",F133&lt;C133,F133&lt;&gt;0),CONCATENATE(FIXED(((K133-F133)/F133)*100,2),"% - BRT to ART – please explain"),
IF(AND(L133="ART",F133&lt;C133,F133=0),"No value for previous year",
IF(AND(L133="BRT",F133&gt;=C133,F133&lt;&gt;0),CONCATENATE(FIXED(((K133-F133)/F133)*100,2),"% - ART to BRT – please explain"),
IF(AND(L133="BRT",F133&gt;=C133,F133=0),"No value for previous year",
IF(AND(L133="BRT",F133&gt;0,ABS(((K133-F133)/F133*100))&lt;50),CONCATENATE(FIXED(((K133-F133)/F133)*100,2),"% - OK"),
IF(AND(L133="BRT",F133&gt;0,ABS(((K133-F133)/F133*100))&gt;=P133),CONCATENATE(FIXED(((K133-F133)/F133)*100,2),"% - please explain"),
IF(F133&lt;&gt;0,CONCATENATE(FIXED(((K133-F133)/F133)*100,2),"% - OK"),"No value for previous year")))))))))))))))))))))))))</f>
        <v/>
      </c>
      <c r="O133" s="75"/>
      <c r="P133" s="43" t="str" cm="1">
        <f t="array" ref="P133">IF(SUMPRODUCT(--(D133:E133&lt;&gt;""))=0,"",IF(ISERROR(VLOOKUP(A110,Codes!D$2:D$8,1,FALSE)),25,10))</f>
        <v/>
      </c>
      <c r="Q133" s="43" t="b" cm="1">
        <f t="array" ref="Q133">IF(AND(ISBLANK(K133), L133="BRT", LEN(O133)&gt;10), TRUE,
IF(SUMPRODUCT(--(D133:K133&lt;&gt;""))=0, TRUE,
IF(ISBLANK(L133), TRUE,
IF(S133=FALSE, FALSE,
IF(L133="INVALID", FALSE,
IF(AND(ISNUMBER(FIND("M/ment", M133)), LEN(O133)&gt;10), TRUE,
IF(AND(M133&lt;&gt;"OK", LEN(J133)&lt;10), FALSE,
IF(ISERR(FIND("OK", N133)),
IF(AND(FIND("please", LOWER(N133))&gt;0, LEN(O133)&lt;10), FALSE, TRUE),
TRUE))))))))</f>
        <v>1</v>
      </c>
      <c r="R133" t="str">
        <f t="shared" si="2"/>
        <v>BRT</v>
      </c>
      <c r="S133" t="b">
        <f t="shared" si="3"/>
        <v>0</v>
      </c>
    </row>
    <row r="134" spans="1:19" ht="25" customHeight="1">
      <c r="A134" s="80"/>
      <c r="B134" s="80"/>
      <c r="C134" s="80"/>
      <c r="D134" s="170"/>
      <c r="E134" s="170"/>
      <c r="F134" s="170"/>
      <c r="G134" s="170"/>
      <c r="H134" s="79"/>
      <c r="I134" s="75"/>
      <c r="J134" s="75"/>
      <c r="K134" s="163"/>
      <c r="L134" s="224"/>
      <c r="M134" s="184" t="str" cm="1">
        <f t="array" ref="M134">IF(AND(SUMPRODUCT(--(D134:E134&lt;&gt;""))=0,ISBLANK(K134)),"",IF(AND(K134&lt;&gt;"",NOT(ISNUMBER(K134))),"Please enter a numeric value for Total Emission",IF(AND(ISBLANK(K134),L134="BRT"),"Please enter a numeric value for Total Emission or a qualification for not providing BRT Total Emission",IF(ISBLANK(K134),"Please enter a numeric value for Total Emission",IF(ISBLANK(L134),"Please select ART, BRT or NE",IF(AND(ISBLANK(I134),ROUND(K134,6)&gt;0),"Enter method",IF(AND(ISBLANK(J134),L134&lt;&gt;""),"Ensure method is fully explained",IF(AND(SUMPRODUCT(--(D134:E134&lt;&gt;""))&gt;0,D134&lt;&gt;H134,K134=0),"Please explain change in M/ment type",IF(AND(SUMPRODUCT(--(D134:E134&lt;&gt;""))&gt;0,D134&lt;&gt;H134),IF(LEN(J134)&lt;5,"Please explain change in M/ment type; Ensure method is fully explained.",IF(AND(SUMPRODUCT(--(D134:E134&lt;&gt;""))&gt;0,D134&lt;&gt;H134),"Please explain change in M/ment type",IF(LEN(J134)&lt;5,"Ensure method is fully explained.","OK"))),IF(AND(ROUND(K134,6)&gt;0,LEN(J134)&lt;5),"Ensure method is fully explained.","OK"))))))))))</f>
        <v/>
      </c>
      <c r="N134" s="185" t="str" cm="1">
        <f t="array" ref="N134">IF(AND(SUMPRODUCT(--(D134:F134&lt;&gt;""))=0,ISBLANK(K134)),"",
IF(S134=FALSE,"Incorrect ART, BRT or NE. Please select correct threshold code",
IF(ISBLANK(F134),"No value for previous year",
IF(AND(F134=0,ROUND(K134,6)&gt;0,G134="NE"),"Please explain change from NE",
IF(AND(K134=0,L134="NE", OR(G134="ART",G134="BRT")),"Please explain change to NE",
IF(AND(SUMPRODUCT(--(D134:E134&lt;&gt;""))=0,F134=0,ROUND(K134,6)=0),"Previously not reported, please enter a value or 0 to confirm",IF(AND(G134="BRT",L134="BRT"),"OK",IF(AND(F134=0,OR(ROUND(K134,6)=0,K134&lt;C134),OR(G134="NA",G134="NE")),"OK",
IF(AND(SUMPRODUCT(--(D134:E134&lt;&gt;""))&gt;0,F134=0,ISBLANK(K134)),"Previously reported as BRT, please enter a value or provide explanation",
IF(AND(ROUND(F134,6)=ROUND(K134,6),ROUND(K134,6)&gt;0,NOT(ISBLANK(F134))),"Current = previous. Please re-enter value or provide explanation",
IF(AND(F134=0,ROUND(K134,6)=0,G134="ART",L134="NE"),"ART to NE – please explain",IF(AND(ROUND(K134,6)=0,G134="BRT"),"BRT to NE - please explain",
IF(AND(L134="NE",F134&gt;0,ABS(((K134-F134)/F134*100))&gt;=P134),CONCATENATE(FIXED(((K134-F134)/F134)*100,2),"% - please explain"),IF(AND(L134="ART",G134="ART",F134&gt;0,ABS(((K134-F134)/F134*100))&gt;=P134),CONCATENATE(FIXED(((K134-F134)/F134)*100,2),"% - please explain"),
IF(AND(ROUND(K134,6)=0,G134="BRT",F134&lt;&gt;0),CONCATENATE(FIXED(((K134-F134)/F134)*100,2),"% - BRT to NE - please explain"),
IF(AND(F134=0,ROUND(K134,6)&gt;0,G134="BRT",L134="BRT"),"OK",
IF(AND(F134=0,ROUND(K134,6)&gt;0,G134="BRT",L134="ART"),"BRT to ART – please explain",
IF(AND(F134=0,ROUND(K134,6)&gt;0),"please explain increase",
IF(AND(L134="ART",F134&lt;C134,F134&lt;&gt;0),CONCATENATE(FIXED(((K134-F134)/F134)*100,2),"% - BRT to ART – please explain"),
IF(AND(L134="ART",F134&lt;C134,F134=0),"No value for previous year",
IF(AND(L134="BRT",F134&gt;=C134,F134&lt;&gt;0),CONCATENATE(FIXED(((K134-F134)/F134)*100,2),"% - ART to BRT – please explain"),
IF(AND(L134="BRT",F134&gt;=C134,F134=0),"No value for previous year",
IF(AND(L134="BRT",F134&gt;0,ABS(((K134-F134)/F134*100))&lt;50),CONCATENATE(FIXED(((K134-F134)/F134)*100,2),"% - OK"),
IF(AND(L134="BRT",F134&gt;0,ABS(((K134-F134)/F134*100))&gt;=P134),CONCATENATE(FIXED(((K134-F134)/F134)*100,2),"% - please explain"),
IF(F134&lt;&gt;0,CONCATENATE(FIXED(((K134-F134)/F134)*100,2),"% - OK"),"No value for previous year")))))))))))))))))))))))))</f>
        <v/>
      </c>
      <c r="O134" s="75"/>
      <c r="P134" s="43" t="str" cm="1">
        <f t="array" ref="P134">IF(SUMPRODUCT(--(D134:E134&lt;&gt;""))=0,"",IF(ISERROR(VLOOKUP(A111,Codes!D$2:D$8,1,FALSE)),25,10))</f>
        <v/>
      </c>
      <c r="Q134" s="43" t="b" cm="1">
        <f t="array" ref="Q134">IF(AND(ISBLANK(K134), L134="BRT", LEN(O134)&gt;10), TRUE,
IF(SUMPRODUCT(--(D134:K134&lt;&gt;""))=0, TRUE,
IF(ISBLANK(L134), TRUE,
IF(S134=FALSE, FALSE,
IF(L134="INVALID", FALSE,
IF(AND(ISNUMBER(FIND("M/ment", M134)), LEN(O134)&gt;10), TRUE,
IF(AND(M134&lt;&gt;"OK", LEN(J134)&lt;10), FALSE,
IF(ISERR(FIND("OK", N134)),
IF(AND(FIND("please", LOWER(N134))&gt;0, LEN(O134)&lt;10), FALSE, TRUE),
TRUE))))))))</f>
        <v>1</v>
      </c>
      <c r="R134" t="str">
        <f t="shared" ref="R134:R197" si="4">IF(ISBLANK(K134),"BRT",IF(K134=0,"NE",IF(K134&gt;=C134,"ART","BRT")))</f>
        <v>BRT</v>
      </c>
      <c r="S134" t="b">
        <f t="shared" si="3"/>
        <v>0</v>
      </c>
    </row>
    <row r="135" spans="1:19" ht="25" customHeight="1">
      <c r="A135" s="80"/>
      <c r="B135" s="80"/>
      <c r="C135" s="80"/>
      <c r="D135" s="170"/>
      <c r="E135" s="170"/>
      <c r="F135" s="170"/>
      <c r="G135" s="170"/>
      <c r="H135" s="79"/>
      <c r="I135" s="75"/>
      <c r="J135" s="75"/>
      <c r="K135" s="163"/>
      <c r="L135" s="224"/>
      <c r="M135" s="184" t="str" cm="1">
        <f t="array" ref="M135">IF(AND(SUMPRODUCT(--(D135:E135&lt;&gt;""))=0,ISBLANK(K135)),"",IF(AND(K135&lt;&gt;"",NOT(ISNUMBER(K135))),"Please enter a numeric value for Total Emission",IF(AND(ISBLANK(K135),L135="BRT"),"Please enter a numeric value for Total Emission or a qualification for not providing BRT Total Emission",IF(ISBLANK(K135),"Please enter a numeric value for Total Emission",IF(ISBLANK(L135),"Please select ART, BRT or NE",IF(AND(ISBLANK(I135),ROUND(K135,6)&gt;0),"Enter method",IF(AND(ISBLANK(J135),L135&lt;&gt;""),"Ensure method is fully explained",IF(AND(SUMPRODUCT(--(D135:E135&lt;&gt;""))&gt;0,D135&lt;&gt;H135,K135=0),"Please explain change in M/ment type",IF(AND(SUMPRODUCT(--(D135:E135&lt;&gt;""))&gt;0,D135&lt;&gt;H135),IF(LEN(J135)&lt;5,"Please explain change in M/ment type; Ensure method is fully explained.",IF(AND(SUMPRODUCT(--(D135:E135&lt;&gt;""))&gt;0,D135&lt;&gt;H135),"Please explain change in M/ment type",IF(LEN(J135)&lt;5,"Ensure method is fully explained.","OK"))),IF(AND(ROUND(K135,6)&gt;0,LEN(J135)&lt;5),"Ensure method is fully explained.","OK"))))))))))</f>
        <v/>
      </c>
      <c r="N135" s="185" t="str" cm="1">
        <f t="array" ref="N135">IF(AND(SUMPRODUCT(--(D135:F135&lt;&gt;""))=0,ISBLANK(K135)),"",
IF(S135=FALSE,"Incorrect ART, BRT or NE. Please select correct threshold code",
IF(ISBLANK(F135),"No value for previous year",
IF(AND(F135=0,ROUND(K135,6)&gt;0,G135="NE"),"Please explain change from NE",
IF(AND(K135=0,L135="NE", OR(G135="ART",G135="BRT")),"Please explain change to NE",
IF(AND(SUMPRODUCT(--(D135:E135&lt;&gt;""))=0,F135=0,ROUND(K135,6)=0),"Previously not reported, please enter a value or 0 to confirm",IF(AND(G135="BRT",L135="BRT"),"OK",IF(AND(F135=0,OR(ROUND(K135,6)=0,K135&lt;C135),OR(G135="NA",G135="NE")),"OK",
IF(AND(SUMPRODUCT(--(D135:E135&lt;&gt;""))&gt;0,F135=0,ISBLANK(K135)),"Previously reported as BRT, please enter a value or provide explanation",
IF(AND(ROUND(F135,6)=ROUND(K135,6),ROUND(K135,6)&gt;0,NOT(ISBLANK(F135))),"Current = previous. Please re-enter value or provide explanation",
IF(AND(F135=0,ROUND(K135,6)=0,G135="ART",L135="NE"),"ART to NE – please explain",IF(AND(ROUND(K135,6)=0,G135="BRT"),"BRT to NE - please explain",
IF(AND(L135="NE",F135&gt;0,ABS(((K135-F135)/F135*100))&gt;=P135),CONCATENATE(FIXED(((K135-F135)/F135)*100,2),"% - please explain"),IF(AND(L135="ART",G135="ART",F135&gt;0,ABS(((K135-F135)/F135*100))&gt;=P135),CONCATENATE(FIXED(((K135-F135)/F135)*100,2),"% - please explain"),
IF(AND(ROUND(K135,6)=0,G135="BRT",F135&lt;&gt;0),CONCATENATE(FIXED(((K135-F135)/F135)*100,2),"% - BRT to NE - please explain"),
IF(AND(F135=0,ROUND(K135,6)&gt;0,G135="BRT",L135="BRT"),"OK",
IF(AND(F135=0,ROUND(K135,6)&gt;0,G135="BRT",L135="ART"),"BRT to ART – please explain",
IF(AND(F135=0,ROUND(K135,6)&gt;0),"please explain increase",
IF(AND(L135="ART",F135&lt;C135,F135&lt;&gt;0),CONCATENATE(FIXED(((K135-F135)/F135)*100,2),"% - BRT to ART – please explain"),
IF(AND(L135="ART",F135&lt;C135,F135=0),"No value for previous year",
IF(AND(L135="BRT",F135&gt;=C135,F135&lt;&gt;0),CONCATENATE(FIXED(((K135-F135)/F135)*100,2),"% - ART to BRT – please explain"),
IF(AND(L135="BRT",F135&gt;=C135,F135=0),"No value for previous year",
IF(AND(L135="BRT",F135&gt;0,ABS(((K135-F135)/F135*100))&lt;50),CONCATENATE(FIXED(((K135-F135)/F135)*100,2),"% - OK"),
IF(AND(L135="BRT",F135&gt;0,ABS(((K135-F135)/F135*100))&gt;=P135),CONCATENATE(FIXED(((K135-F135)/F135)*100,2),"% - please explain"),
IF(F135&lt;&gt;0,CONCATENATE(FIXED(((K135-F135)/F135)*100,2),"% - OK"),"No value for previous year")))))))))))))))))))))))))</f>
        <v/>
      </c>
      <c r="O135" s="75"/>
      <c r="P135" s="43" t="str" cm="1">
        <f t="array" ref="P135">IF(SUMPRODUCT(--(D135:E135&lt;&gt;""))=0,"",IF(ISERROR(VLOOKUP(A112,Codes!D$2:D$8,1,FALSE)),25,10))</f>
        <v/>
      </c>
      <c r="Q135" s="43" t="b" cm="1">
        <f t="array" ref="Q135">IF(AND(ISBLANK(K135), L135="BRT", LEN(O135)&gt;10), TRUE,
IF(SUMPRODUCT(--(D135:K135&lt;&gt;""))=0, TRUE,
IF(ISBLANK(L135), TRUE,
IF(S135=FALSE, FALSE,
IF(L135="INVALID", FALSE,
IF(AND(ISNUMBER(FIND("M/ment", M135)), LEN(O135)&gt;10), TRUE,
IF(AND(M135&lt;&gt;"OK", LEN(J135)&lt;10), FALSE,
IF(ISERR(FIND("OK", N135)),
IF(AND(FIND("please", LOWER(N135))&gt;0, LEN(O135)&lt;10), FALSE, TRUE),
TRUE))))))))</f>
        <v>1</v>
      </c>
      <c r="R135" t="str">
        <f t="shared" si="4"/>
        <v>BRT</v>
      </c>
      <c r="S135" t="b">
        <f t="shared" ref="S135:S198" si="5">R135=L135</f>
        <v>0</v>
      </c>
    </row>
    <row r="136" spans="1:19" ht="25" customHeight="1">
      <c r="A136" s="80"/>
      <c r="B136" s="80"/>
      <c r="C136" s="80"/>
      <c r="D136" s="170"/>
      <c r="E136" s="170"/>
      <c r="F136" s="170"/>
      <c r="G136" s="170"/>
      <c r="H136" s="79"/>
      <c r="I136" s="75"/>
      <c r="J136" s="75"/>
      <c r="K136" s="163"/>
      <c r="L136" s="224"/>
      <c r="M136" s="184" t="str" cm="1">
        <f t="array" ref="M136">IF(AND(SUMPRODUCT(--(D136:E136&lt;&gt;""))=0,ISBLANK(K136)),"",IF(AND(K136&lt;&gt;"",NOT(ISNUMBER(K136))),"Please enter a numeric value for Total Emission",IF(AND(ISBLANK(K136),L136="BRT"),"Please enter a numeric value for Total Emission or a qualification for not providing BRT Total Emission",IF(ISBLANK(K136),"Please enter a numeric value for Total Emission",IF(ISBLANK(L136),"Please select ART, BRT or NE",IF(AND(ISBLANK(I136),ROUND(K136,6)&gt;0),"Enter method",IF(AND(ISBLANK(J136),L136&lt;&gt;""),"Ensure method is fully explained",IF(AND(SUMPRODUCT(--(D136:E136&lt;&gt;""))&gt;0,D136&lt;&gt;H136,K136=0),"Please explain change in M/ment type",IF(AND(SUMPRODUCT(--(D136:E136&lt;&gt;""))&gt;0,D136&lt;&gt;H136),IF(LEN(J136)&lt;5,"Please explain change in M/ment type; Ensure method is fully explained.",IF(AND(SUMPRODUCT(--(D136:E136&lt;&gt;""))&gt;0,D136&lt;&gt;H136),"Please explain change in M/ment type",IF(LEN(J136)&lt;5,"Ensure method is fully explained.","OK"))),IF(AND(ROUND(K136,6)&gt;0,LEN(J136)&lt;5),"Ensure method is fully explained.","OK"))))))))))</f>
        <v/>
      </c>
      <c r="N136" s="185" t="str" cm="1">
        <f t="array" ref="N136">IF(AND(SUMPRODUCT(--(D136:F136&lt;&gt;""))=0,ISBLANK(K136)),"",
IF(S136=FALSE,"Incorrect ART, BRT or NE. Please select correct threshold code",
IF(ISBLANK(F136),"No value for previous year",
IF(AND(F136=0,ROUND(K136,6)&gt;0,G136="NE"),"Please explain change from NE",
IF(AND(K136=0,L136="NE", OR(G136="ART",G136="BRT")),"Please explain change to NE",
IF(AND(SUMPRODUCT(--(D136:E136&lt;&gt;""))=0,F136=0,ROUND(K136,6)=0),"Previously not reported, please enter a value or 0 to confirm",IF(AND(G136="BRT",L136="BRT"),"OK",IF(AND(F136=0,OR(ROUND(K136,6)=0,K136&lt;C136),OR(G136="NA",G136="NE")),"OK",
IF(AND(SUMPRODUCT(--(D136:E136&lt;&gt;""))&gt;0,F136=0,ISBLANK(K136)),"Previously reported as BRT, please enter a value or provide explanation",
IF(AND(ROUND(F136,6)=ROUND(K136,6),ROUND(K136,6)&gt;0,NOT(ISBLANK(F136))),"Current = previous. Please re-enter value or provide explanation",
IF(AND(F136=0,ROUND(K136,6)=0,G136="ART",L136="NE"),"ART to NE – please explain",IF(AND(ROUND(K136,6)=0,G136="BRT"),"BRT to NE - please explain",
IF(AND(L136="NE",F136&gt;0,ABS(((K136-F136)/F136*100))&gt;=P136),CONCATENATE(FIXED(((K136-F136)/F136)*100,2),"% - please explain"),IF(AND(L136="ART",G136="ART",F136&gt;0,ABS(((K136-F136)/F136*100))&gt;=P136),CONCATENATE(FIXED(((K136-F136)/F136)*100,2),"% - please explain"),
IF(AND(ROUND(K136,6)=0,G136="BRT",F136&lt;&gt;0),CONCATENATE(FIXED(((K136-F136)/F136)*100,2),"% - BRT to NE - please explain"),
IF(AND(F136=0,ROUND(K136,6)&gt;0,G136="BRT",L136="BRT"),"OK",
IF(AND(F136=0,ROUND(K136,6)&gt;0,G136="BRT",L136="ART"),"BRT to ART – please explain",
IF(AND(F136=0,ROUND(K136,6)&gt;0),"please explain increase",
IF(AND(L136="ART",F136&lt;C136,F136&lt;&gt;0),CONCATENATE(FIXED(((K136-F136)/F136)*100,2),"% - BRT to ART – please explain"),
IF(AND(L136="ART",F136&lt;C136,F136=0),"No value for previous year",
IF(AND(L136="BRT",F136&gt;=C136,F136&lt;&gt;0),CONCATENATE(FIXED(((K136-F136)/F136)*100,2),"% - ART to BRT – please explain"),
IF(AND(L136="BRT",F136&gt;=C136,F136=0),"No value for previous year",
IF(AND(L136="BRT",F136&gt;0,ABS(((K136-F136)/F136*100))&lt;50),CONCATENATE(FIXED(((K136-F136)/F136)*100,2),"% - OK"),
IF(AND(L136="BRT",F136&gt;0,ABS(((K136-F136)/F136*100))&gt;=P136),CONCATENATE(FIXED(((K136-F136)/F136)*100,2),"% - please explain"),
IF(F136&lt;&gt;0,CONCATENATE(FIXED(((K136-F136)/F136)*100,2),"% - OK"),"No value for previous year")))))))))))))))))))))))))</f>
        <v/>
      </c>
      <c r="O136" s="75"/>
      <c r="P136" s="43" t="str" cm="1">
        <f t="array" ref="P136">IF(SUMPRODUCT(--(D136:E136&lt;&gt;""))=0,"",IF(ISERROR(VLOOKUP(A113,Codes!D$2:D$8,1,FALSE)),25,10))</f>
        <v/>
      </c>
      <c r="Q136" s="43" t="b" cm="1">
        <f t="array" ref="Q136">IF(AND(ISBLANK(K136), L136="BRT", LEN(O136)&gt;10), TRUE,
IF(SUMPRODUCT(--(D136:K136&lt;&gt;""))=0, TRUE,
IF(ISBLANK(L136), TRUE,
IF(S136=FALSE, FALSE,
IF(L136="INVALID", FALSE,
IF(AND(ISNUMBER(FIND("M/ment", M136)), LEN(O136)&gt;10), TRUE,
IF(AND(M136&lt;&gt;"OK", LEN(J136)&lt;10), FALSE,
IF(ISERR(FIND("OK", N136)),
IF(AND(FIND("please", LOWER(N136))&gt;0, LEN(O136)&lt;10), FALSE, TRUE),
TRUE))))))))</f>
        <v>1</v>
      </c>
      <c r="R136" t="str">
        <f t="shared" si="4"/>
        <v>BRT</v>
      </c>
      <c r="S136" t="b">
        <f t="shared" si="5"/>
        <v>0</v>
      </c>
    </row>
    <row r="137" spans="1:19" ht="25" customHeight="1">
      <c r="A137" s="80"/>
      <c r="B137" s="80"/>
      <c r="C137" s="80"/>
      <c r="D137" s="170"/>
      <c r="E137" s="170"/>
      <c r="F137" s="170"/>
      <c r="G137" s="170"/>
      <c r="H137" s="79"/>
      <c r="I137" s="75"/>
      <c r="J137" s="75"/>
      <c r="K137" s="163"/>
      <c r="L137" s="224"/>
      <c r="M137" s="184" t="str" cm="1">
        <f t="array" ref="M137">IF(AND(SUMPRODUCT(--(D137:E137&lt;&gt;""))=0,ISBLANK(K137)),"",IF(AND(K137&lt;&gt;"",NOT(ISNUMBER(K137))),"Please enter a numeric value for Total Emission",IF(AND(ISBLANK(K137),L137="BRT"),"Please enter a numeric value for Total Emission or a qualification for not providing BRT Total Emission",IF(ISBLANK(K137),"Please enter a numeric value for Total Emission",IF(ISBLANK(L137),"Please select ART, BRT or NE",IF(AND(ISBLANK(I137),ROUND(K137,6)&gt;0),"Enter method",IF(AND(ISBLANK(J137),L137&lt;&gt;""),"Ensure method is fully explained",IF(AND(SUMPRODUCT(--(D137:E137&lt;&gt;""))&gt;0,D137&lt;&gt;H137,K137=0),"Please explain change in M/ment type",IF(AND(SUMPRODUCT(--(D137:E137&lt;&gt;""))&gt;0,D137&lt;&gt;H137),IF(LEN(J137)&lt;5,"Please explain change in M/ment type; Ensure method is fully explained.",IF(AND(SUMPRODUCT(--(D137:E137&lt;&gt;""))&gt;0,D137&lt;&gt;H137),"Please explain change in M/ment type",IF(LEN(J137)&lt;5,"Ensure method is fully explained.","OK"))),IF(AND(ROUND(K137,6)&gt;0,LEN(J137)&lt;5),"Ensure method is fully explained.","OK"))))))))))</f>
        <v/>
      </c>
      <c r="N137" s="185" t="str" cm="1">
        <f t="array" ref="N137">IF(AND(SUMPRODUCT(--(D137:F137&lt;&gt;""))=0,ISBLANK(K137)),"",
IF(S137=FALSE,"Incorrect ART, BRT or NE. Please select correct threshold code",
IF(ISBLANK(F137),"No value for previous year",
IF(AND(F137=0,ROUND(K137,6)&gt;0,G137="NE"),"Please explain change from NE",
IF(AND(K137=0,L137="NE", OR(G137="ART",G137="BRT")),"Please explain change to NE",
IF(AND(SUMPRODUCT(--(D137:E137&lt;&gt;""))=0,F137=0,ROUND(K137,6)=0),"Previously not reported, please enter a value or 0 to confirm",IF(AND(G137="BRT",L137="BRT"),"OK",IF(AND(F137=0,OR(ROUND(K137,6)=0,K137&lt;C137),OR(G137="NA",G137="NE")),"OK",
IF(AND(SUMPRODUCT(--(D137:E137&lt;&gt;""))&gt;0,F137=0,ISBLANK(K137)),"Previously reported as BRT, please enter a value or provide explanation",
IF(AND(ROUND(F137,6)=ROUND(K137,6),ROUND(K137,6)&gt;0,NOT(ISBLANK(F137))),"Current = previous. Please re-enter value or provide explanation",
IF(AND(F137=0,ROUND(K137,6)=0,G137="ART",L137="NE"),"ART to NE – please explain",IF(AND(ROUND(K137,6)=0,G137="BRT"),"BRT to NE - please explain",
IF(AND(L137="NE",F137&gt;0,ABS(((K137-F137)/F137*100))&gt;=P137),CONCATENATE(FIXED(((K137-F137)/F137)*100,2),"% - please explain"),IF(AND(L137="ART",G137="ART",F137&gt;0,ABS(((K137-F137)/F137*100))&gt;=P137),CONCATENATE(FIXED(((K137-F137)/F137)*100,2),"% - please explain"),
IF(AND(ROUND(K137,6)=0,G137="BRT",F137&lt;&gt;0),CONCATENATE(FIXED(((K137-F137)/F137)*100,2),"% - BRT to NE - please explain"),
IF(AND(F137=0,ROUND(K137,6)&gt;0,G137="BRT",L137="BRT"),"OK",
IF(AND(F137=0,ROUND(K137,6)&gt;0,G137="BRT",L137="ART"),"BRT to ART – please explain",
IF(AND(F137=0,ROUND(K137,6)&gt;0),"please explain increase",
IF(AND(L137="ART",F137&lt;C137,F137&lt;&gt;0),CONCATENATE(FIXED(((K137-F137)/F137)*100,2),"% - BRT to ART – please explain"),
IF(AND(L137="ART",F137&lt;C137,F137=0),"No value for previous year",
IF(AND(L137="BRT",F137&gt;=C137,F137&lt;&gt;0),CONCATENATE(FIXED(((K137-F137)/F137)*100,2),"% - ART to BRT – please explain"),
IF(AND(L137="BRT",F137&gt;=C137,F137=0),"No value for previous year",
IF(AND(L137="BRT",F137&gt;0,ABS(((K137-F137)/F137*100))&lt;50),CONCATENATE(FIXED(((K137-F137)/F137)*100,2),"% - OK"),
IF(AND(L137="BRT",F137&gt;0,ABS(((K137-F137)/F137*100))&gt;=P137),CONCATENATE(FIXED(((K137-F137)/F137)*100,2),"% - please explain"),
IF(F137&lt;&gt;0,CONCATENATE(FIXED(((K137-F137)/F137)*100,2),"% - OK"),"No value for previous year")))))))))))))))))))))))))</f>
        <v/>
      </c>
      <c r="O137" s="75"/>
      <c r="P137" s="43" t="str" cm="1">
        <f t="array" ref="P137">IF(SUMPRODUCT(--(D137:E137&lt;&gt;""))=0,"",IF(ISERROR(VLOOKUP(A114,Codes!D$2:D$8,1,FALSE)),25,10))</f>
        <v/>
      </c>
      <c r="Q137" s="43" t="b" cm="1">
        <f t="array" ref="Q137">IF(AND(ISBLANK(K137), L137="BRT", LEN(O137)&gt;10), TRUE,
IF(SUMPRODUCT(--(D137:K137&lt;&gt;""))=0, TRUE,
IF(ISBLANK(L137), TRUE,
IF(S137=FALSE, FALSE,
IF(L137="INVALID", FALSE,
IF(AND(ISNUMBER(FIND("M/ment", M137)), LEN(O137)&gt;10), TRUE,
IF(AND(M137&lt;&gt;"OK", LEN(J137)&lt;10), FALSE,
IF(ISERR(FIND("OK", N137)),
IF(AND(FIND("please", LOWER(N137))&gt;0, LEN(O137)&lt;10), FALSE, TRUE),
TRUE))))))))</f>
        <v>1</v>
      </c>
      <c r="R137" t="str">
        <f t="shared" si="4"/>
        <v>BRT</v>
      </c>
      <c r="S137" t="b">
        <f t="shared" si="5"/>
        <v>0</v>
      </c>
    </row>
    <row r="138" spans="1:19" ht="25" customHeight="1">
      <c r="A138" s="80"/>
      <c r="B138" s="80"/>
      <c r="C138" s="80"/>
      <c r="D138" s="170"/>
      <c r="E138" s="170"/>
      <c r="F138" s="170"/>
      <c r="G138" s="170"/>
      <c r="H138" s="79"/>
      <c r="I138" s="75"/>
      <c r="J138" s="75"/>
      <c r="K138" s="163"/>
      <c r="L138" s="224"/>
      <c r="M138" s="184" t="str" cm="1">
        <f t="array" ref="M138">IF(AND(SUMPRODUCT(--(D138:E138&lt;&gt;""))=0,ISBLANK(K138)),"",IF(AND(K138&lt;&gt;"",NOT(ISNUMBER(K138))),"Please enter a numeric value for Total Emission",IF(AND(ISBLANK(K138),L138="BRT"),"Please enter a numeric value for Total Emission or a qualification for not providing BRT Total Emission",IF(ISBLANK(K138),"Please enter a numeric value for Total Emission",IF(ISBLANK(L138),"Please select ART, BRT or NE",IF(AND(ISBLANK(I138),ROUND(K138,6)&gt;0),"Enter method",IF(AND(ISBLANK(J138),L138&lt;&gt;""),"Ensure method is fully explained",IF(AND(SUMPRODUCT(--(D138:E138&lt;&gt;""))&gt;0,D138&lt;&gt;H138,K138=0),"Please explain change in M/ment type",IF(AND(SUMPRODUCT(--(D138:E138&lt;&gt;""))&gt;0,D138&lt;&gt;H138),IF(LEN(J138)&lt;5,"Please explain change in M/ment type; Ensure method is fully explained.",IF(AND(SUMPRODUCT(--(D138:E138&lt;&gt;""))&gt;0,D138&lt;&gt;H138),"Please explain change in M/ment type",IF(LEN(J138)&lt;5,"Ensure method is fully explained.","OK"))),IF(AND(ROUND(K138,6)&gt;0,LEN(J138)&lt;5),"Ensure method is fully explained.","OK"))))))))))</f>
        <v/>
      </c>
      <c r="N138" s="185" t="str" cm="1">
        <f t="array" ref="N138">IF(AND(SUMPRODUCT(--(D138:F138&lt;&gt;""))=0,ISBLANK(K138)),"",
IF(S138=FALSE,"Incorrect ART, BRT or NE. Please select correct threshold code",
IF(ISBLANK(F138),"No value for previous year",
IF(AND(F138=0,ROUND(K138,6)&gt;0,G138="NE"),"Please explain change from NE",
IF(AND(K138=0,L138="NE", OR(G138="ART",G138="BRT")),"Please explain change to NE",
IF(AND(SUMPRODUCT(--(D138:E138&lt;&gt;""))=0,F138=0,ROUND(K138,6)=0),"Previously not reported, please enter a value or 0 to confirm",IF(AND(G138="BRT",L138="BRT"),"OK",IF(AND(F138=0,OR(ROUND(K138,6)=0,K138&lt;C138),OR(G138="NA",G138="NE")),"OK",
IF(AND(SUMPRODUCT(--(D138:E138&lt;&gt;""))&gt;0,F138=0,ISBLANK(K138)),"Previously reported as BRT, please enter a value or provide explanation",
IF(AND(ROUND(F138,6)=ROUND(K138,6),ROUND(K138,6)&gt;0,NOT(ISBLANK(F138))),"Current = previous. Please re-enter value or provide explanation",
IF(AND(F138=0,ROUND(K138,6)=0,G138="ART",L138="NE"),"ART to NE – please explain",IF(AND(ROUND(K138,6)=0,G138="BRT"),"BRT to NE - please explain",
IF(AND(L138="NE",F138&gt;0,ABS(((K138-F138)/F138*100))&gt;=P138),CONCATENATE(FIXED(((K138-F138)/F138)*100,2),"% - please explain"),IF(AND(L138="ART",G138="ART",F138&gt;0,ABS(((K138-F138)/F138*100))&gt;=P138),CONCATENATE(FIXED(((K138-F138)/F138)*100,2),"% - please explain"),
IF(AND(ROUND(K138,6)=0,G138="BRT",F138&lt;&gt;0),CONCATENATE(FIXED(((K138-F138)/F138)*100,2),"% - BRT to NE - please explain"),
IF(AND(F138=0,ROUND(K138,6)&gt;0,G138="BRT",L138="BRT"),"OK",
IF(AND(F138=0,ROUND(K138,6)&gt;0,G138="BRT",L138="ART"),"BRT to ART – please explain",
IF(AND(F138=0,ROUND(K138,6)&gt;0),"please explain increase",
IF(AND(L138="ART",F138&lt;C138,F138&lt;&gt;0),CONCATENATE(FIXED(((K138-F138)/F138)*100,2),"% - BRT to ART – please explain"),
IF(AND(L138="ART",F138&lt;C138,F138=0),"No value for previous year",
IF(AND(L138="BRT",F138&gt;=C138,F138&lt;&gt;0),CONCATENATE(FIXED(((K138-F138)/F138)*100,2),"% - ART to BRT – please explain"),
IF(AND(L138="BRT",F138&gt;=C138,F138=0),"No value for previous year",
IF(AND(L138="BRT",F138&gt;0,ABS(((K138-F138)/F138*100))&lt;50),CONCATENATE(FIXED(((K138-F138)/F138)*100,2),"% - OK"),
IF(AND(L138="BRT",F138&gt;0,ABS(((K138-F138)/F138*100))&gt;=P138),CONCATENATE(FIXED(((K138-F138)/F138)*100,2),"% - please explain"),
IF(F138&lt;&gt;0,CONCATENATE(FIXED(((K138-F138)/F138)*100,2),"% - OK"),"No value for previous year")))))))))))))))))))))))))</f>
        <v/>
      </c>
      <c r="O138" s="75"/>
      <c r="P138" s="43" t="str" cm="1">
        <f t="array" ref="P138">IF(SUMPRODUCT(--(D138:E138&lt;&gt;""))=0,"",IF(ISERROR(VLOOKUP(A115,Codes!D$2:D$8,1,FALSE)),25,10))</f>
        <v/>
      </c>
      <c r="Q138" s="43" t="b" cm="1">
        <f t="array" ref="Q138">IF(AND(ISBLANK(K138), L138="BRT", LEN(O138)&gt;10), TRUE,
IF(SUMPRODUCT(--(D138:K138&lt;&gt;""))=0, TRUE,
IF(ISBLANK(L138), TRUE,
IF(S138=FALSE, FALSE,
IF(L138="INVALID", FALSE,
IF(AND(ISNUMBER(FIND("M/ment", M138)), LEN(O138)&gt;10), TRUE,
IF(AND(M138&lt;&gt;"OK", LEN(J138)&lt;10), FALSE,
IF(ISERR(FIND("OK", N138)),
IF(AND(FIND("please", LOWER(N138))&gt;0, LEN(O138)&lt;10), FALSE, TRUE),
TRUE))))))))</f>
        <v>1</v>
      </c>
      <c r="R138" t="str">
        <f t="shared" si="4"/>
        <v>BRT</v>
      </c>
      <c r="S138" t="b">
        <f t="shared" si="5"/>
        <v>0</v>
      </c>
    </row>
    <row r="139" spans="1:19" ht="25" customHeight="1">
      <c r="A139" s="80"/>
      <c r="B139" s="80"/>
      <c r="C139" s="80"/>
      <c r="D139" s="170"/>
      <c r="E139" s="170"/>
      <c r="F139" s="170"/>
      <c r="G139" s="170"/>
      <c r="H139" s="79"/>
      <c r="I139" s="75"/>
      <c r="J139" s="75"/>
      <c r="K139" s="163"/>
      <c r="L139" s="224"/>
      <c r="M139" s="184" t="str" cm="1">
        <f t="array" ref="M139">IF(AND(SUMPRODUCT(--(D139:E139&lt;&gt;""))=0,ISBLANK(K139)),"",IF(AND(K139&lt;&gt;"",NOT(ISNUMBER(K139))),"Please enter a numeric value for Total Emission",IF(AND(ISBLANK(K139),L139="BRT"),"Please enter a numeric value for Total Emission or a qualification for not providing BRT Total Emission",IF(ISBLANK(K139),"Please enter a numeric value for Total Emission",IF(ISBLANK(L139),"Please select ART, BRT or NE",IF(AND(ISBLANK(I139),ROUND(K139,6)&gt;0),"Enter method",IF(AND(ISBLANK(J139),L139&lt;&gt;""),"Ensure method is fully explained",IF(AND(SUMPRODUCT(--(D139:E139&lt;&gt;""))&gt;0,D139&lt;&gt;H139,K139=0),"Please explain change in M/ment type",IF(AND(SUMPRODUCT(--(D139:E139&lt;&gt;""))&gt;0,D139&lt;&gt;H139),IF(LEN(J139)&lt;5,"Please explain change in M/ment type; Ensure method is fully explained.",IF(AND(SUMPRODUCT(--(D139:E139&lt;&gt;""))&gt;0,D139&lt;&gt;H139),"Please explain change in M/ment type",IF(LEN(J139)&lt;5,"Ensure method is fully explained.","OK"))),IF(AND(ROUND(K139,6)&gt;0,LEN(J139)&lt;5),"Ensure method is fully explained.","OK"))))))))))</f>
        <v/>
      </c>
      <c r="N139" s="185" t="str" cm="1">
        <f t="array" ref="N139">IF(AND(SUMPRODUCT(--(D139:F139&lt;&gt;""))=0,ISBLANK(K139)),"",
IF(S139=FALSE,"Incorrect ART, BRT or NE. Please select correct threshold code",
IF(ISBLANK(F139),"No value for previous year",
IF(AND(F139=0,ROUND(K139,6)&gt;0,G139="NE"),"Please explain change from NE",
IF(AND(K139=0,L139="NE", OR(G139="ART",G139="BRT")),"Please explain change to NE",
IF(AND(SUMPRODUCT(--(D139:E139&lt;&gt;""))=0,F139=0,ROUND(K139,6)=0),"Previously not reported, please enter a value or 0 to confirm",IF(AND(G139="BRT",L139="BRT"),"OK",IF(AND(F139=0,OR(ROUND(K139,6)=0,K139&lt;C139),OR(G139="NA",G139="NE")),"OK",
IF(AND(SUMPRODUCT(--(D139:E139&lt;&gt;""))&gt;0,F139=0,ISBLANK(K139)),"Previously reported as BRT, please enter a value or provide explanation",
IF(AND(ROUND(F139,6)=ROUND(K139,6),ROUND(K139,6)&gt;0,NOT(ISBLANK(F139))),"Current = previous. Please re-enter value or provide explanation",
IF(AND(F139=0,ROUND(K139,6)=0,G139="ART",L139="NE"),"ART to NE – please explain",IF(AND(ROUND(K139,6)=0,G139="BRT"),"BRT to NE - please explain",
IF(AND(L139="NE",F139&gt;0,ABS(((K139-F139)/F139*100))&gt;=P139),CONCATENATE(FIXED(((K139-F139)/F139)*100,2),"% - please explain"),IF(AND(L139="ART",G139="ART",F139&gt;0,ABS(((K139-F139)/F139*100))&gt;=P139),CONCATENATE(FIXED(((K139-F139)/F139)*100,2),"% - please explain"),
IF(AND(ROUND(K139,6)=0,G139="BRT",F139&lt;&gt;0),CONCATENATE(FIXED(((K139-F139)/F139)*100,2),"% - BRT to NE - please explain"),
IF(AND(F139=0,ROUND(K139,6)&gt;0,G139="BRT",L139="BRT"),"OK",
IF(AND(F139=0,ROUND(K139,6)&gt;0,G139="BRT",L139="ART"),"BRT to ART – please explain",
IF(AND(F139=0,ROUND(K139,6)&gt;0),"please explain increase",
IF(AND(L139="ART",F139&lt;C139,F139&lt;&gt;0),CONCATENATE(FIXED(((K139-F139)/F139)*100,2),"% - BRT to ART – please explain"),
IF(AND(L139="ART",F139&lt;C139,F139=0),"No value for previous year",
IF(AND(L139="BRT",F139&gt;=C139,F139&lt;&gt;0),CONCATENATE(FIXED(((K139-F139)/F139)*100,2),"% - ART to BRT – please explain"),
IF(AND(L139="BRT",F139&gt;=C139,F139=0),"No value for previous year",
IF(AND(L139="BRT",F139&gt;0,ABS(((K139-F139)/F139*100))&lt;50),CONCATENATE(FIXED(((K139-F139)/F139)*100,2),"% - OK"),
IF(AND(L139="BRT",F139&gt;0,ABS(((K139-F139)/F139*100))&gt;=P139),CONCATENATE(FIXED(((K139-F139)/F139)*100,2),"% - please explain"),
IF(F139&lt;&gt;0,CONCATENATE(FIXED(((K139-F139)/F139)*100,2),"% - OK"),"No value for previous year")))))))))))))))))))))))))</f>
        <v/>
      </c>
      <c r="O139" s="75"/>
      <c r="P139" s="43" t="str" cm="1">
        <f t="array" ref="P139">IF(SUMPRODUCT(--(D139:E139&lt;&gt;""))=0,"",IF(ISERROR(VLOOKUP(A116,Codes!D$2:D$8,1,FALSE)),25,10))</f>
        <v/>
      </c>
      <c r="Q139" s="43" t="b" cm="1">
        <f t="array" ref="Q139">IF(AND(ISBLANK(K139), L139="BRT", LEN(O139)&gt;10), TRUE,
IF(SUMPRODUCT(--(D139:K139&lt;&gt;""))=0, TRUE,
IF(ISBLANK(L139), TRUE,
IF(S139=FALSE, FALSE,
IF(L139="INVALID", FALSE,
IF(AND(ISNUMBER(FIND("M/ment", M139)), LEN(O139)&gt;10), TRUE,
IF(AND(M139&lt;&gt;"OK", LEN(J139)&lt;10), FALSE,
IF(ISERR(FIND("OK", N139)),
IF(AND(FIND("please", LOWER(N139))&gt;0, LEN(O139)&lt;10), FALSE, TRUE),
TRUE))))))))</f>
        <v>1</v>
      </c>
      <c r="R139" t="str">
        <f t="shared" si="4"/>
        <v>BRT</v>
      </c>
      <c r="S139" t="b">
        <f t="shared" si="5"/>
        <v>0</v>
      </c>
    </row>
    <row r="140" spans="1:19" ht="25" customHeight="1">
      <c r="A140" s="80"/>
      <c r="B140" s="80"/>
      <c r="C140" s="80"/>
      <c r="D140" s="170"/>
      <c r="E140" s="170"/>
      <c r="F140" s="170"/>
      <c r="G140" s="170"/>
      <c r="H140" s="79"/>
      <c r="I140" s="75"/>
      <c r="J140" s="75"/>
      <c r="K140" s="163"/>
      <c r="L140" s="224"/>
      <c r="M140" s="184" t="str" cm="1">
        <f t="array" ref="M140">IF(AND(SUMPRODUCT(--(D140:E140&lt;&gt;""))=0,ISBLANK(K140)),"",IF(AND(K140&lt;&gt;"",NOT(ISNUMBER(K140))),"Please enter a numeric value for Total Emission",IF(AND(ISBLANK(K140),L140="BRT"),"Please enter a numeric value for Total Emission or a qualification for not providing BRT Total Emission",IF(ISBLANK(K140),"Please enter a numeric value for Total Emission",IF(ISBLANK(L140),"Please select ART, BRT or NE",IF(AND(ISBLANK(I140),ROUND(K140,6)&gt;0),"Enter method",IF(AND(ISBLANK(J140),L140&lt;&gt;""),"Ensure method is fully explained",IF(AND(SUMPRODUCT(--(D140:E140&lt;&gt;""))&gt;0,D140&lt;&gt;H140,K140=0),"Please explain change in M/ment type",IF(AND(SUMPRODUCT(--(D140:E140&lt;&gt;""))&gt;0,D140&lt;&gt;H140),IF(LEN(J140)&lt;5,"Please explain change in M/ment type; Ensure method is fully explained.",IF(AND(SUMPRODUCT(--(D140:E140&lt;&gt;""))&gt;0,D140&lt;&gt;H140),"Please explain change in M/ment type",IF(LEN(J140)&lt;5,"Ensure method is fully explained.","OK"))),IF(AND(ROUND(K140,6)&gt;0,LEN(J140)&lt;5),"Ensure method is fully explained.","OK"))))))))))</f>
        <v/>
      </c>
      <c r="N140" s="185" t="str" cm="1">
        <f t="array" ref="N140">IF(AND(SUMPRODUCT(--(D140:F140&lt;&gt;""))=0,ISBLANK(K140)),"",
IF(S140=FALSE,"Incorrect ART, BRT or NE. Please select correct threshold code",
IF(ISBLANK(F140),"No value for previous year",
IF(AND(F140=0,ROUND(K140,6)&gt;0,G140="NE"),"Please explain change from NE",
IF(AND(K140=0,L140="NE", OR(G140="ART",G140="BRT")),"Please explain change to NE",
IF(AND(SUMPRODUCT(--(D140:E140&lt;&gt;""))=0,F140=0,ROUND(K140,6)=0),"Previously not reported, please enter a value or 0 to confirm",IF(AND(G140="BRT",L140="BRT"),"OK",IF(AND(F140=0,OR(ROUND(K140,6)=0,K140&lt;C140),OR(G140="NA",G140="NE")),"OK",
IF(AND(SUMPRODUCT(--(D140:E140&lt;&gt;""))&gt;0,F140=0,ISBLANK(K140)),"Previously reported as BRT, please enter a value or provide explanation",
IF(AND(ROUND(F140,6)=ROUND(K140,6),ROUND(K140,6)&gt;0,NOT(ISBLANK(F140))),"Current = previous. Please re-enter value or provide explanation",
IF(AND(F140=0,ROUND(K140,6)=0,G140="ART",L140="NE"),"ART to NE – please explain",IF(AND(ROUND(K140,6)=0,G140="BRT"),"BRT to NE - please explain",
IF(AND(L140="NE",F140&gt;0,ABS(((K140-F140)/F140*100))&gt;=P140),CONCATENATE(FIXED(((K140-F140)/F140)*100,2),"% - please explain"),IF(AND(L140="ART",G140="ART",F140&gt;0,ABS(((K140-F140)/F140*100))&gt;=P140),CONCATENATE(FIXED(((K140-F140)/F140)*100,2),"% - please explain"),
IF(AND(ROUND(K140,6)=0,G140="BRT",F140&lt;&gt;0),CONCATENATE(FIXED(((K140-F140)/F140)*100,2),"% - BRT to NE - please explain"),
IF(AND(F140=0,ROUND(K140,6)&gt;0,G140="BRT",L140="BRT"),"OK",
IF(AND(F140=0,ROUND(K140,6)&gt;0,G140="BRT",L140="ART"),"BRT to ART – please explain",
IF(AND(F140=0,ROUND(K140,6)&gt;0),"please explain increase",
IF(AND(L140="ART",F140&lt;C140,F140&lt;&gt;0),CONCATENATE(FIXED(((K140-F140)/F140)*100,2),"% - BRT to ART – please explain"),
IF(AND(L140="ART",F140&lt;C140,F140=0),"No value for previous year",
IF(AND(L140="BRT",F140&gt;=C140,F140&lt;&gt;0),CONCATENATE(FIXED(((K140-F140)/F140)*100,2),"% - ART to BRT – please explain"),
IF(AND(L140="BRT",F140&gt;=C140,F140=0),"No value for previous year",
IF(AND(L140="BRT",F140&gt;0,ABS(((K140-F140)/F140*100))&lt;50),CONCATENATE(FIXED(((K140-F140)/F140)*100,2),"% - OK"),
IF(AND(L140="BRT",F140&gt;0,ABS(((K140-F140)/F140*100))&gt;=P140),CONCATENATE(FIXED(((K140-F140)/F140)*100,2),"% - please explain"),
IF(F140&lt;&gt;0,CONCATENATE(FIXED(((K140-F140)/F140)*100,2),"% - OK"),"No value for previous year")))))))))))))))))))))))))</f>
        <v/>
      </c>
      <c r="O140" s="75"/>
      <c r="P140" s="43" t="str" cm="1">
        <f t="array" ref="P140">IF(SUMPRODUCT(--(D140:E140&lt;&gt;""))=0,"",IF(ISERROR(VLOOKUP(A117,Codes!D$2:D$8,1,FALSE)),25,10))</f>
        <v/>
      </c>
      <c r="Q140" s="43" t="b" cm="1">
        <f t="array" ref="Q140">IF(AND(ISBLANK(K140), L140="BRT", LEN(O140)&gt;10), TRUE,
IF(SUMPRODUCT(--(D140:K140&lt;&gt;""))=0, TRUE,
IF(ISBLANK(L140), TRUE,
IF(S140=FALSE, FALSE,
IF(L140="INVALID", FALSE,
IF(AND(ISNUMBER(FIND("M/ment", M140)), LEN(O140)&gt;10), TRUE,
IF(AND(M140&lt;&gt;"OK", LEN(J140)&lt;10), FALSE,
IF(ISERR(FIND("OK", N140)),
IF(AND(FIND("please", LOWER(N140))&gt;0, LEN(O140)&lt;10), FALSE, TRUE),
TRUE))))))))</f>
        <v>1</v>
      </c>
      <c r="R140" t="str">
        <f t="shared" si="4"/>
        <v>BRT</v>
      </c>
      <c r="S140" t="b">
        <f t="shared" si="5"/>
        <v>0</v>
      </c>
    </row>
    <row r="141" spans="1:19" ht="25" customHeight="1">
      <c r="A141" s="80"/>
      <c r="B141" s="80"/>
      <c r="C141" s="80"/>
      <c r="D141" s="170"/>
      <c r="E141" s="170"/>
      <c r="F141" s="170"/>
      <c r="G141" s="170"/>
      <c r="H141" s="79"/>
      <c r="I141" s="75"/>
      <c r="J141" s="75"/>
      <c r="K141" s="163"/>
      <c r="L141" s="224"/>
      <c r="M141" s="184" t="str" cm="1">
        <f t="array" ref="M141">IF(AND(SUMPRODUCT(--(D141:E141&lt;&gt;""))=0,ISBLANK(K141)),"",IF(AND(K141&lt;&gt;"",NOT(ISNUMBER(K141))),"Please enter a numeric value for Total Emission",IF(AND(ISBLANK(K141),L141="BRT"),"Please enter a numeric value for Total Emission or a qualification for not providing BRT Total Emission",IF(ISBLANK(K141),"Please enter a numeric value for Total Emission",IF(ISBLANK(L141),"Please select ART, BRT or NE",IF(AND(ISBLANK(I141),ROUND(K141,6)&gt;0),"Enter method",IF(AND(ISBLANK(J141),L141&lt;&gt;""),"Ensure method is fully explained",IF(AND(SUMPRODUCT(--(D141:E141&lt;&gt;""))&gt;0,D141&lt;&gt;H141,K141=0),"Please explain change in M/ment type",IF(AND(SUMPRODUCT(--(D141:E141&lt;&gt;""))&gt;0,D141&lt;&gt;H141),IF(LEN(J141)&lt;5,"Please explain change in M/ment type; Ensure method is fully explained.",IF(AND(SUMPRODUCT(--(D141:E141&lt;&gt;""))&gt;0,D141&lt;&gt;H141),"Please explain change in M/ment type",IF(LEN(J141)&lt;5,"Ensure method is fully explained.","OK"))),IF(AND(ROUND(K141,6)&gt;0,LEN(J141)&lt;5),"Ensure method is fully explained.","OK"))))))))))</f>
        <v/>
      </c>
      <c r="N141" s="185" t="str" cm="1">
        <f t="array" ref="N141">IF(AND(SUMPRODUCT(--(D141:F141&lt;&gt;""))=0,ISBLANK(K141)),"",
IF(S141=FALSE,"Incorrect ART, BRT or NE. Please select correct threshold code",
IF(ISBLANK(F141),"No value for previous year",
IF(AND(F141=0,ROUND(K141,6)&gt;0,G141="NE"),"Please explain change from NE",
IF(AND(K141=0,L141="NE", OR(G141="ART",G141="BRT")),"Please explain change to NE",
IF(AND(SUMPRODUCT(--(D141:E141&lt;&gt;""))=0,F141=0,ROUND(K141,6)=0),"Previously not reported, please enter a value or 0 to confirm",IF(AND(G141="BRT",L141="BRT"),"OK",IF(AND(F141=0,OR(ROUND(K141,6)=0,K141&lt;C141),OR(G141="NA",G141="NE")),"OK",
IF(AND(SUMPRODUCT(--(D141:E141&lt;&gt;""))&gt;0,F141=0,ISBLANK(K141)),"Previously reported as BRT, please enter a value or provide explanation",
IF(AND(ROUND(F141,6)=ROUND(K141,6),ROUND(K141,6)&gt;0,NOT(ISBLANK(F141))),"Current = previous. Please re-enter value or provide explanation",
IF(AND(F141=0,ROUND(K141,6)=0,G141="ART",L141="NE"),"ART to NE – please explain",IF(AND(ROUND(K141,6)=0,G141="BRT"),"BRT to NE - please explain",
IF(AND(L141="NE",F141&gt;0,ABS(((K141-F141)/F141*100))&gt;=P141),CONCATENATE(FIXED(((K141-F141)/F141)*100,2),"% - please explain"),IF(AND(L141="ART",G141="ART",F141&gt;0,ABS(((K141-F141)/F141*100))&gt;=P141),CONCATENATE(FIXED(((K141-F141)/F141)*100,2),"% - please explain"),
IF(AND(ROUND(K141,6)=0,G141="BRT",F141&lt;&gt;0),CONCATENATE(FIXED(((K141-F141)/F141)*100,2),"% - BRT to NE - please explain"),
IF(AND(F141=0,ROUND(K141,6)&gt;0,G141="BRT",L141="BRT"),"OK",
IF(AND(F141=0,ROUND(K141,6)&gt;0,G141="BRT",L141="ART"),"BRT to ART – please explain",
IF(AND(F141=0,ROUND(K141,6)&gt;0),"please explain increase",
IF(AND(L141="ART",F141&lt;C141,F141&lt;&gt;0),CONCATENATE(FIXED(((K141-F141)/F141)*100,2),"% - BRT to ART – please explain"),
IF(AND(L141="ART",F141&lt;C141,F141=0),"No value for previous year",
IF(AND(L141="BRT",F141&gt;=C141,F141&lt;&gt;0),CONCATENATE(FIXED(((K141-F141)/F141)*100,2),"% - ART to BRT – please explain"),
IF(AND(L141="BRT",F141&gt;=C141,F141=0),"No value for previous year",
IF(AND(L141="BRT",F141&gt;0,ABS(((K141-F141)/F141*100))&lt;50),CONCATENATE(FIXED(((K141-F141)/F141)*100,2),"% - OK"),
IF(AND(L141="BRT",F141&gt;0,ABS(((K141-F141)/F141*100))&gt;=P141),CONCATENATE(FIXED(((K141-F141)/F141)*100,2),"% - please explain"),
IF(F141&lt;&gt;0,CONCATENATE(FIXED(((K141-F141)/F141)*100,2),"% - OK"),"No value for previous year")))))))))))))))))))))))))</f>
        <v/>
      </c>
      <c r="O141" s="75"/>
      <c r="P141" s="43" t="str" cm="1">
        <f t="array" ref="P141">IF(SUMPRODUCT(--(D141:E141&lt;&gt;""))=0,"",IF(ISERROR(VLOOKUP(A118,Codes!D$2:D$8,1,FALSE)),25,10))</f>
        <v/>
      </c>
      <c r="Q141" s="43" t="b" cm="1">
        <f t="array" ref="Q141">IF(AND(ISBLANK(K141), L141="BRT", LEN(O141)&gt;10), TRUE,
IF(SUMPRODUCT(--(D141:K141&lt;&gt;""))=0, TRUE,
IF(ISBLANK(L141), TRUE,
IF(S141=FALSE, FALSE,
IF(L141="INVALID", FALSE,
IF(AND(ISNUMBER(FIND("M/ment", M141)), LEN(O141)&gt;10), TRUE,
IF(AND(M141&lt;&gt;"OK", LEN(J141)&lt;10), FALSE,
IF(ISERR(FIND("OK", N141)),
IF(AND(FIND("please", LOWER(N141))&gt;0, LEN(O141)&lt;10), FALSE, TRUE),
TRUE))))))))</f>
        <v>1</v>
      </c>
      <c r="R141" t="str">
        <f t="shared" si="4"/>
        <v>BRT</v>
      </c>
      <c r="S141" t="b">
        <f t="shared" si="5"/>
        <v>0</v>
      </c>
    </row>
    <row r="142" spans="1:19" ht="25" customHeight="1">
      <c r="A142" s="80"/>
      <c r="B142" s="80"/>
      <c r="C142" s="80"/>
      <c r="D142" s="170"/>
      <c r="E142" s="170"/>
      <c r="F142" s="170"/>
      <c r="G142" s="170"/>
      <c r="H142" s="79"/>
      <c r="I142" s="75"/>
      <c r="J142" s="75"/>
      <c r="K142" s="163"/>
      <c r="L142" s="224"/>
      <c r="M142" s="184" t="str" cm="1">
        <f t="array" ref="M142">IF(AND(SUMPRODUCT(--(D142:E142&lt;&gt;""))=0,ISBLANK(K142)),"",IF(AND(K142&lt;&gt;"",NOT(ISNUMBER(K142))),"Please enter a numeric value for Total Emission",IF(AND(ISBLANK(K142),L142="BRT"),"Please enter a numeric value for Total Emission or a qualification for not providing BRT Total Emission",IF(ISBLANK(K142),"Please enter a numeric value for Total Emission",IF(ISBLANK(L142),"Please select ART, BRT or NE",IF(AND(ISBLANK(I142),ROUND(K142,6)&gt;0),"Enter method",IF(AND(ISBLANK(J142),L142&lt;&gt;""),"Ensure method is fully explained",IF(AND(SUMPRODUCT(--(D142:E142&lt;&gt;""))&gt;0,D142&lt;&gt;H142,K142=0),"Please explain change in M/ment type",IF(AND(SUMPRODUCT(--(D142:E142&lt;&gt;""))&gt;0,D142&lt;&gt;H142),IF(LEN(J142)&lt;5,"Please explain change in M/ment type; Ensure method is fully explained.",IF(AND(SUMPRODUCT(--(D142:E142&lt;&gt;""))&gt;0,D142&lt;&gt;H142),"Please explain change in M/ment type",IF(LEN(J142)&lt;5,"Ensure method is fully explained.","OK"))),IF(AND(ROUND(K142,6)&gt;0,LEN(J142)&lt;5),"Ensure method is fully explained.","OK"))))))))))</f>
        <v/>
      </c>
      <c r="N142" s="185" t="str" cm="1">
        <f t="array" ref="N142">IF(AND(SUMPRODUCT(--(D142:F142&lt;&gt;""))=0,ISBLANK(K142)),"",
IF(S142=FALSE,"Incorrect ART, BRT or NE. Please select correct threshold code",
IF(ISBLANK(F142),"No value for previous year",
IF(AND(F142=0,ROUND(K142,6)&gt;0,G142="NE"),"Please explain change from NE",
IF(AND(K142=0,L142="NE", OR(G142="ART",G142="BRT")),"Please explain change to NE",
IF(AND(SUMPRODUCT(--(D142:E142&lt;&gt;""))=0,F142=0,ROUND(K142,6)=0),"Previously not reported, please enter a value or 0 to confirm",IF(AND(G142="BRT",L142="BRT"),"OK",IF(AND(F142=0,OR(ROUND(K142,6)=0,K142&lt;C142),OR(G142="NA",G142="NE")),"OK",
IF(AND(SUMPRODUCT(--(D142:E142&lt;&gt;""))&gt;0,F142=0,ISBLANK(K142)),"Previously reported as BRT, please enter a value or provide explanation",
IF(AND(ROUND(F142,6)=ROUND(K142,6),ROUND(K142,6)&gt;0,NOT(ISBLANK(F142))),"Current = previous. Please re-enter value or provide explanation",
IF(AND(F142=0,ROUND(K142,6)=0,G142="ART",L142="NE"),"ART to NE – please explain",IF(AND(ROUND(K142,6)=0,G142="BRT"),"BRT to NE - please explain",
IF(AND(L142="NE",F142&gt;0,ABS(((K142-F142)/F142*100))&gt;=P142),CONCATENATE(FIXED(((K142-F142)/F142)*100,2),"% - please explain"),IF(AND(L142="ART",G142="ART",F142&gt;0,ABS(((K142-F142)/F142*100))&gt;=P142),CONCATENATE(FIXED(((K142-F142)/F142)*100,2),"% - please explain"),
IF(AND(ROUND(K142,6)=0,G142="BRT",F142&lt;&gt;0),CONCATENATE(FIXED(((K142-F142)/F142)*100,2),"% - BRT to NE - please explain"),
IF(AND(F142=0,ROUND(K142,6)&gt;0,G142="BRT",L142="BRT"),"OK",
IF(AND(F142=0,ROUND(K142,6)&gt;0,G142="BRT",L142="ART"),"BRT to ART – please explain",
IF(AND(F142=0,ROUND(K142,6)&gt;0),"please explain increase",
IF(AND(L142="ART",F142&lt;C142,F142&lt;&gt;0),CONCATENATE(FIXED(((K142-F142)/F142)*100,2),"% - BRT to ART – please explain"),
IF(AND(L142="ART",F142&lt;C142,F142=0),"No value for previous year",
IF(AND(L142="BRT",F142&gt;=C142,F142&lt;&gt;0),CONCATENATE(FIXED(((K142-F142)/F142)*100,2),"% - ART to BRT – please explain"),
IF(AND(L142="BRT",F142&gt;=C142,F142=0),"No value for previous year",
IF(AND(L142="BRT",F142&gt;0,ABS(((K142-F142)/F142*100))&lt;50),CONCATENATE(FIXED(((K142-F142)/F142)*100,2),"% - OK"),
IF(AND(L142="BRT",F142&gt;0,ABS(((K142-F142)/F142*100))&gt;=P142),CONCATENATE(FIXED(((K142-F142)/F142)*100,2),"% - please explain"),
IF(F142&lt;&gt;0,CONCATENATE(FIXED(((K142-F142)/F142)*100,2),"% - OK"),"No value for previous year")))))))))))))))))))))))))</f>
        <v/>
      </c>
      <c r="O142" s="75"/>
      <c r="P142" s="43" t="str" cm="1">
        <f t="array" ref="P142">IF(SUMPRODUCT(--(D142:E142&lt;&gt;""))=0,"",IF(ISERROR(VLOOKUP(A119,Codes!D$2:D$8,1,FALSE)),25,10))</f>
        <v/>
      </c>
      <c r="Q142" s="43" t="b" cm="1">
        <f t="array" ref="Q142">IF(AND(ISBLANK(K142), L142="BRT", LEN(O142)&gt;10), TRUE,
IF(SUMPRODUCT(--(D142:K142&lt;&gt;""))=0, TRUE,
IF(ISBLANK(L142), TRUE,
IF(S142=FALSE, FALSE,
IF(L142="INVALID", FALSE,
IF(AND(ISNUMBER(FIND("M/ment", M142)), LEN(O142)&gt;10), TRUE,
IF(AND(M142&lt;&gt;"OK", LEN(J142)&lt;10), FALSE,
IF(ISERR(FIND("OK", N142)),
IF(AND(FIND("please", LOWER(N142))&gt;0, LEN(O142)&lt;10), FALSE, TRUE),
TRUE))))))))</f>
        <v>1</v>
      </c>
      <c r="R142" t="str">
        <f t="shared" si="4"/>
        <v>BRT</v>
      </c>
      <c r="S142" t="b">
        <f t="shared" si="5"/>
        <v>0</v>
      </c>
    </row>
    <row r="143" spans="1:19" ht="25" customHeight="1">
      <c r="A143" s="80"/>
      <c r="B143" s="80"/>
      <c r="C143" s="80"/>
      <c r="D143" s="170"/>
      <c r="E143" s="170"/>
      <c r="F143" s="170"/>
      <c r="G143" s="170"/>
      <c r="H143" s="79"/>
      <c r="I143" s="75"/>
      <c r="J143" s="75"/>
      <c r="K143" s="163"/>
      <c r="L143" s="224"/>
      <c r="M143" s="184" t="str" cm="1">
        <f t="array" ref="M143">IF(AND(SUMPRODUCT(--(D143:E143&lt;&gt;""))=0,ISBLANK(K143)),"",IF(AND(K143&lt;&gt;"",NOT(ISNUMBER(K143))),"Please enter a numeric value for Total Emission",IF(AND(ISBLANK(K143),L143="BRT"),"Please enter a numeric value for Total Emission or a qualification for not providing BRT Total Emission",IF(ISBLANK(K143),"Please enter a numeric value for Total Emission",IF(ISBLANK(L143),"Please select ART, BRT or NE",IF(AND(ISBLANK(I143),ROUND(K143,6)&gt;0),"Enter method",IF(AND(ISBLANK(J143),L143&lt;&gt;""),"Ensure method is fully explained",IF(AND(SUMPRODUCT(--(D143:E143&lt;&gt;""))&gt;0,D143&lt;&gt;H143,K143=0),"Please explain change in M/ment type",IF(AND(SUMPRODUCT(--(D143:E143&lt;&gt;""))&gt;0,D143&lt;&gt;H143),IF(LEN(J143)&lt;5,"Please explain change in M/ment type; Ensure method is fully explained.",IF(AND(SUMPRODUCT(--(D143:E143&lt;&gt;""))&gt;0,D143&lt;&gt;H143),"Please explain change in M/ment type",IF(LEN(J143)&lt;5,"Ensure method is fully explained.","OK"))),IF(AND(ROUND(K143,6)&gt;0,LEN(J143)&lt;5),"Ensure method is fully explained.","OK"))))))))))</f>
        <v/>
      </c>
      <c r="N143" s="185" t="str" cm="1">
        <f t="array" ref="N143">IF(AND(SUMPRODUCT(--(D143:F143&lt;&gt;""))=0,ISBLANK(K143)),"",
IF(S143=FALSE,"Incorrect ART, BRT or NE. Please select correct threshold code",
IF(ISBLANK(F143),"No value for previous year",
IF(AND(F143=0,ROUND(K143,6)&gt;0,G143="NE"),"Please explain change from NE",
IF(AND(K143=0,L143="NE", OR(G143="ART",G143="BRT")),"Please explain change to NE",
IF(AND(SUMPRODUCT(--(D143:E143&lt;&gt;""))=0,F143=0,ROUND(K143,6)=0),"Previously not reported, please enter a value or 0 to confirm",IF(AND(G143="BRT",L143="BRT"),"OK",IF(AND(F143=0,OR(ROUND(K143,6)=0,K143&lt;C143),OR(G143="NA",G143="NE")),"OK",
IF(AND(SUMPRODUCT(--(D143:E143&lt;&gt;""))&gt;0,F143=0,ISBLANK(K143)),"Previously reported as BRT, please enter a value or provide explanation",
IF(AND(ROUND(F143,6)=ROUND(K143,6),ROUND(K143,6)&gt;0,NOT(ISBLANK(F143))),"Current = previous. Please re-enter value or provide explanation",
IF(AND(F143=0,ROUND(K143,6)=0,G143="ART",L143="NE"),"ART to NE – please explain",IF(AND(ROUND(K143,6)=0,G143="BRT"),"BRT to NE - please explain",
IF(AND(L143="NE",F143&gt;0,ABS(((K143-F143)/F143*100))&gt;=P143),CONCATENATE(FIXED(((K143-F143)/F143)*100,2),"% - please explain"),IF(AND(L143="ART",G143="ART",F143&gt;0,ABS(((K143-F143)/F143*100))&gt;=P143),CONCATENATE(FIXED(((K143-F143)/F143)*100,2),"% - please explain"),
IF(AND(ROUND(K143,6)=0,G143="BRT",F143&lt;&gt;0),CONCATENATE(FIXED(((K143-F143)/F143)*100,2),"% - BRT to NE - please explain"),
IF(AND(F143=0,ROUND(K143,6)&gt;0,G143="BRT",L143="BRT"),"OK",
IF(AND(F143=0,ROUND(K143,6)&gt;0,G143="BRT",L143="ART"),"BRT to ART – please explain",
IF(AND(F143=0,ROUND(K143,6)&gt;0),"please explain increase",
IF(AND(L143="ART",F143&lt;C143,F143&lt;&gt;0),CONCATENATE(FIXED(((K143-F143)/F143)*100,2),"% - BRT to ART – please explain"),
IF(AND(L143="ART",F143&lt;C143,F143=0),"No value for previous year",
IF(AND(L143="BRT",F143&gt;=C143,F143&lt;&gt;0),CONCATENATE(FIXED(((K143-F143)/F143)*100,2),"% - ART to BRT – please explain"),
IF(AND(L143="BRT",F143&gt;=C143,F143=0),"No value for previous year",
IF(AND(L143="BRT",F143&gt;0,ABS(((K143-F143)/F143*100))&lt;50),CONCATENATE(FIXED(((K143-F143)/F143)*100,2),"% - OK"),
IF(AND(L143="BRT",F143&gt;0,ABS(((K143-F143)/F143*100))&gt;=P143),CONCATENATE(FIXED(((K143-F143)/F143)*100,2),"% - please explain"),
IF(F143&lt;&gt;0,CONCATENATE(FIXED(((K143-F143)/F143)*100,2),"% - OK"),"No value for previous year")))))))))))))))))))))))))</f>
        <v/>
      </c>
      <c r="O143" s="75"/>
      <c r="P143" s="43" t="str" cm="1">
        <f t="array" ref="P143">IF(SUMPRODUCT(--(D143:E143&lt;&gt;""))=0,"",IF(ISERROR(VLOOKUP(A120,Codes!D$2:D$8,1,FALSE)),25,10))</f>
        <v/>
      </c>
      <c r="Q143" s="43" t="b" cm="1">
        <f t="array" ref="Q143">IF(AND(ISBLANK(K143), L143="BRT", LEN(O143)&gt;10), TRUE,
IF(SUMPRODUCT(--(D143:K143&lt;&gt;""))=0, TRUE,
IF(ISBLANK(L143), TRUE,
IF(S143=FALSE, FALSE,
IF(L143="INVALID", FALSE,
IF(AND(ISNUMBER(FIND("M/ment", M143)), LEN(O143)&gt;10), TRUE,
IF(AND(M143&lt;&gt;"OK", LEN(J143)&lt;10), FALSE,
IF(ISERR(FIND("OK", N143)),
IF(AND(FIND("please", LOWER(N143))&gt;0, LEN(O143)&lt;10), FALSE, TRUE),
TRUE))))))))</f>
        <v>1</v>
      </c>
      <c r="R143" t="str">
        <f t="shared" si="4"/>
        <v>BRT</v>
      </c>
      <c r="S143" t="b">
        <f t="shared" si="5"/>
        <v>0</v>
      </c>
    </row>
    <row r="144" spans="1:19" ht="25" customHeight="1">
      <c r="A144" s="80"/>
      <c r="B144" s="80"/>
      <c r="C144" s="80"/>
      <c r="D144" s="170"/>
      <c r="E144" s="170"/>
      <c r="F144" s="170"/>
      <c r="G144" s="170"/>
      <c r="H144" s="79"/>
      <c r="I144" s="75"/>
      <c r="J144" s="75"/>
      <c r="K144" s="163"/>
      <c r="L144" s="224"/>
      <c r="M144" s="184" t="str" cm="1">
        <f t="array" ref="M144">IF(AND(SUMPRODUCT(--(D144:E144&lt;&gt;""))=0,ISBLANK(K144)),"",IF(AND(K144&lt;&gt;"",NOT(ISNUMBER(K144))),"Please enter a numeric value for Total Emission",IF(AND(ISBLANK(K144),L144="BRT"),"Please enter a numeric value for Total Emission or a qualification for not providing BRT Total Emission",IF(ISBLANK(K144),"Please enter a numeric value for Total Emission",IF(ISBLANK(L144),"Please select ART, BRT or NE",IF(AND(ISBLANK(I144),ROUND(K144,6)&gt;0),"Enter method",IF(AND(ISBLANK(J144),L144&lt;&gt;""),"Ensure method is fully explained",IF(AND(SUMPRODUCT(--(D144:E144&lt;&gt;""))&gt;0,D144&lt;&gt;H144,K144=0),"Please explain change in M/ment type",IF(AND(SUMPRODUCT(--(D144:E144&lt;&gt;""))&gt;0,D144&lt;&gt;H144),IF(LEN(J144)&lt;5,"Please explain change in M/ment type; Ensure method is fully explained.",IF(AND(SUMPRODUCT(--(D144:E144&lt;&gt;""))&gt;0,D144&lt;&gt;H144),"Please explain change in M/ment type",IF(LEN(J144)&lt;5,"Ensure method is fully explained.","OK"))),IF(AND(ROUND(K144,6)&gt;0,LEN(J144)&lt;5),"Ensure method is fully explained.","OK"))))))))))</f>
        <v/>
      </c>
      <c r="N144" s="185" t="str" cm="1">
        <f t="array" ref="N144">IF(AND(SUMPRODUCT(--(D144:F144&lt;&gt;""))=0,ISBLANK(K144)),"",
IF(S144=FALSE,"Incorrect ART, BRT or NE. Please select correct threshold code",
IF(ISBLANK(F144),"No value for previous year",
IF(AND(F144=0,ROUND(K144,6)&gt;0,G144="NE"),"Please explain change from NE",
IF(AND(K144=0,L144="NE", OR(G144="ART",G144="BRT")),"Please explain change to NE",
IF(AND(SUMPRODUCT(--(D144:E144&lt;&gt;""))=0,F144=0,ROUND(K144,6)=0),"Previously not reported, please enter a value or 0 to confirm",IF(AND(G144="BRT",L144="BRT"),"OK",IF(AND(F144=0,OR(ROUND(K144,6)=0,K144&lt;C144),OR(G144="NA",G144="NE")),"OK",
IF(AND(SUMPRODUCT(--(D144:E144&lt;&gt;""))&gt;0,F144=0,ISBLANK(K144)),"Previously reported as BRT, please enter a value or provide explanation",
IF(AND(ROUND(F144,6)=ROUND(K144,6),ROUND(K144,6)&gt;0,NOT(ISBLANK(F144))),"Current = previous. Please re-enter value or provide explanation",
IF(AND(F144=0,ROUND(K144,6)=0,G144="ART",L144="NE"),"ART to NE – please explain",IF(AND(ROUND(K144,6)=0,G144="BRT"),"BRT to NE - please explain",
IF(AND(L144="NE",F144&gt;0,ABS(((K144-F144)/F144*100))&gt;=P144),CONCATENATE(FIXED(((K144-F144)/F144)*100,2),"% - please explain"),IF(AND(L144="ART",G144="ART",F144&gt;0,ABS(((K144-F144)/F144*100))&gt;=P144),CONCATENATE(FIXED(((K144-F144)/F144)*100,2),"% - please explain"),
IF(AND(ROUND(K144,6)=0,G144="BRT",F144&lt;&gt;0),CONCATENATE(FIXED(((K144-F144)/F144)*100,2),"% - BRT to NE - please explain"),
IF(AND(F144=0,ROUND(K144,6)&gt;0,G144="BRT",L144="BRT"),"OK",
IF(AND(F144=0,ROUND(K144,6)&gt;0,G144="BRT",L144="ART"),"BRT to ART – please explain",
IF(AND(F144=0,ROUND(K144,6)&gt;0),"please explain increase",
IF(AND(L144="ART",F144&lt;C144,F144&lt;&gt;0),CONCATENATE(FIXED(((K144-F144)/F144)*100,2),"% - BRT to ART – please explain"),
IF(AND(L144="ART",F144&lt;C144,F144=0),"No value for previous year",
IF(AND(L144="BRT",F144&gt;=C144,F144&lt;&gt;0),CONCATENATE(FIXED(((K144-F144)/F144)*100,2),"% - ART to BRT – please explain"),
IF(AND(L144="BRT",F144&gt;=C144,F144=0),"No value for previous year",
IF(AND(L144="BRT",F144&gt;0,ABS(((K144-F144)/F144*100))&lt;50),CONCATENATE(FIXED(((K144-F144)/F144)*100,2),"% - OK"),
IF(AND(L144="BRT",F144&gt;0,ABS(((K144-F144)/F144*100))&gt;=P144),CONCATENATE(FIXED(((K144-F144)/F144)*100,2),"% - please explain"),
IF(F144&lt;&gt;0,CONCATENATE(FIXED(((K144-F144)/F144)*100,2),"% - OK"),"No value for previous year")))))))))))))))))))))))))</f>
        <v/>
      </c>
      <c r="O144" s="75"/>
      <c r="P144" s="43" t="str" cm="1">
        <f t="array" ref="P144">IF(SUMPRODUCT(--(D144:E144&lt;&gt;""))=0,"",IF(ISERROR(VLOOKUP(A121,Codes!D$2:D$8,1,FALSE)),25,10))</f>
        <v/>
      </c>
      <c r="Q144" s="43" t="b" cm="1">
        <f t="array" ref="Q144">IF(AND(ISBLANK(K144), L144="BRT", LEN(O144)&gt;10), TRUE,
IF(SUMPRODUCT(--(D144:K144&lt;&gt;""))=0, TRUE,
IF(ISBLANK(L144), TRUE,
IF(S144=FALSE, FALSE,
IF(L144="INVALID", FALSE,
IF(AND(ISNUMBER(FIND("M/ment", M144)), LEN(O144)&gt;10), TRUE,
IF(AND(M144&lt;&gt;"OK", LEN(J144)&lt;10), FALSE,
IF(ISERR(FIND("OK", N144)),
IF(AND(FIND("please", LOWER(N144))&gt;0, LEN(O144)&lt;10), FALSE, TRUE),
TRUE))))))))</f>
        <v>1</v>
      </c>
      <c r="R144" t="str">
        <f t="shared" si="4"/>
        <v>BRT</v>
      </c>
      <c r="S144" t="b">
        <f t="shared" si="5"/>
        <v>0</v>
      </c>
    </row>
    <row r="145" spans="1:19" ht="25" customHeight="1">
      <c r="A145" s="80"/>
      <c r="B145" s="80"/>
      <c r="C145" s="80"/>
      <c r="D145" s="170"/>
      <c r="E145" s="170"/>
      <c r="F145" s="170"/>
      <c r="G145" s="170"/>
      <c r="H145" s="79"/>
      <c r="I145" s="75"/>
      <c r="J145" s="75"/>
      <c r="K145" s="163"/>
      <c r="L145" s="224"/>
      <c r="M145" s="184" t="str" cm="1">
        <f t="array" ref="M145">IF(AND(SUMPRODUCT(--(D145:E145&lt;&gt;""))=0,ISBLANK(K145)),"",IF(AND(K145&lt;&gt;"",NOT(ISNUMBER(K145))),"Please enter a numeric value for Total Emission",IF(AND(ISBLANK(K145),L145="BRT"),"Please enter a numeric value for Total Emission or a qualification for not providing BRT Total Emission",IF(ISBLANK(K145),"Please enter a numeric value for Total Emission",IF(ISBLANK(L145),"Please select ART, BRT or NE",IF(AND(ISBLANK(I145),ROUND(K145,6)&gt;0),"Enter method",IF(AND(ISBLANK(J145),L145&lt;&gt;""),"Ensure method is fully explained",IF(AND(SUMPRODUCT(--(D145:E145&lt;&gt;""))&gt;0,D145&lt;&gt;H145,K145=0),"Please explain change in M/ment type",IF(AND(SUMPRODUCT(--(D145:E145&lt;&gt;""))&gt;0,D145&lt;&gt;H145),IF(LEN(J145)&lt;5,"Please explain change in M/ment type; Ensure method is fully explained.",IF(AND(SUMPRODUCT(--(D145:E145&lt;&gt;""))&gt;0,D145&lt;&gt;H145),"Please explain change in M/ment type",IF(LEN(J145)&lt;5,"Ensure method is fully explained.","OK"))),IF(AND(ROUND(K145,6)&gt;0,LEN(J145)&lt;5),"Ensure method is fully explained.","OK"))))))))))</f>
        <v/>
      </c>
      <c r="N145" s="185" t="str" cm="1">
        <f t="array" ref="N145">IF(AND(SUMPRODUCT(--(D145:F145&lt;&gt;""))=0,ISBLANK(K145)),"",
IF(S145=FALSE,"Incorrect ART, BRT or NE. Please select correct threshold code",
IF(ISBLANK(F145),"No value for previous year",
IF(AND(F145=0,ROUND(K145,6)&gt;0,G145="NE"),"Please explain change from NE",
IF(AND(K145=0,L145="NE", OR(G145="ART",G145="BRT")),"Please explain change to NE",
IF(AND(SUMPRODUCT(--(D145:E145&lt;&gt;""))=0,F145=0,ROUND(K145,6)=0),"Previously not reported, please enter a value or 0 to confirm",IF(AND(G145="BRT",L145="BRT"),"OK",IF(AND(F145=0,OR(ROUND(K145,6)=0,K145&lt;C145),OR(G145="NA",G145="NE")),"OK",
IF(AND(SUMPRODUCT(--(D145:E145&lt;&gt;""))&gt;0,F145=0,ISBLANK(K145)),"Previously reported as BRT, please enter a value or provide explanation",
IF(AND(ROUND(F145,6)=ROUND(K145,6),ROUND(K145,6)&gt;0,NOT(ISBLANK(F145))),"Current = previous. Please re-enter value or provide explanation",
IF(AND(F145=0,ROUND(K145,6)=0,G145="ART",L145="NE"),"ART to NE – please explain",IF(AND(ROUND(K145,6)=0,G145="BRT"),"BRT to NE - please explain",
IF(AND(L145="NE",F145&gt;0,ABS(((K145-F145)/F145*100))&gt;=P145),CONCATENATE(FIXED(((K145-F145)/F145)*100,2),"% - please explain"),IF(AND(L145="ART",G145="ART",F145&gt;0,ABS(((K145-F145)/F145*100))&gt;=P145),CONCATENATE(FIXED(((K145-F145)/F145)*100,2),"% - please explain"),
IF(AND(ROUND(K145,6)=0,G145="BRT",F145&lt;&gt;0),CONCATENATE(FIXED(((K145-F145)/F145)*100,2),"% - BRT to NE - please explain"),
IF(AND(F145=0,ROUND(K145,6)&gt;0,G145="BRT",L145="BRT"),"OK",
IF(AND(F145=0,ROUND(K145,6)&gt;0,G145="BRT",L145="ART"),"BRT to ART – please explain",
IF(AND(F145=0,ROUND(K145,6)&gt;0),"please explain increase",
IF(AND(L145="ART",F145&lt;C145,F145&lt;&gt;0),CONCATENATE(FIXED(((K145-F145)/F145)*100,2),"% - BRT to ART – please explain"),
IF(AND(L145="ART",F145&lt;C145,F145=0),"No value for previous year",
IF(AND(L145="BRT",F145&gt;=C145,F145&lt;&gt;0),CONCATENATE(FIXED(((K145-F145)/F145)*100,2),"% - ART to BRT – please explain"),
IF(AND(L145="BRT",F145&gt;=C145,F145=0),"No value for previous year",
IF(AND(L145="BRT",F145&gt;0,ABS(((K145-F145)/F145*100))&lt;50),CONCATENATE(FIXED(((K145-F145)/F145)*100,2),"% - OK"),
IF(AND(L145="BRT",F145&gt;0,ABS(((K145-F145)/F145*100))&gt;=P145),CONCATENATE(FIXED(((K145-F145)/F145)*100,2),"% - please explain"),
IF(F145&lt;&gt;0,CONCATENATE(FIXED(((K145-F145)/F145)*100,2),"% - OK"),"No value for previous year")))))))))))))))))))))))))</f>
        <v/>
      </c>
      <c r="O145" s="75"/>
      <c r="P145" s="43" t="str" cm="1">
        <f t="array" ref="P145">IF(SUMPRODUCT(--(D145:E145&lt;&gt;""))=0,"",IF(ISERROR(VLOOKUP(A122,Codes!D$2:D$8,1,FALSE)),25,10))</f>
        <v/>
      </c>
      <c r="Q145" s="43" t="b" cm="1">
        <f t="array" ref="Q145">IF(AND(ISBLANK(K145), L145="BRT", LEN(O145)&gt;10), TRUE,
IF(SUMPRODUCT(--(D145:K145&lt;&gt;""))=0, TRUE,
IF(ISBLANK(L145), TRUE,
IF(S145=FALSE, FALSE,
IF(L145="INVALID", FALSE,
IF(AND(ISNUMBER(FIND("M/ment", M145)), LEN(O145)&gt;10), TRUE,
IF(AND(M145&lt;&gt;"OK", LEN(J145)&lt;10), FALSE,
IF(ISERR(FIND("OK", N145)),
IF(AND(FIND("please", LOWER(N145))&gt;0, LEN(O145)&lt;10), FALSE, TRUE),
TRUE))))))))</f>
        <v>1</v>
      </c>
      <c r="R145" t="str">
        <f t="shared" si="4"/>
        <v>BRT</v>
      </c>
      <c r="S145" t="b">
        <f t="shared" si="5"/>
        <v>0</v>
      </c>
    </row>
    <row r="146" spans="1:19" ht="25" customHeight="1">
      <c r="A146" s="80"/>
      <c r="B146" s="80"/>
      <c r="C146" s="80"/>
      <c r="D146" s="170"/>
      <c r="E146" s="170"/>
      <c r="F146" s="170"/>
      <c r="G146" s="170"/>
      <c r="H146" s="79"/>
      <c r="I146" s="75"/>
      <c r="J146" s="75"/>
      <c r="K146" s="163"/>
      <c r="L146" s="224"/>
      <c r="M146" s="184" t="str" cm="1">
        <f t="array" ref="M146">IF(AND(SUMPRODUCT(--(D146:E146&lt;&gt;""))=0,ISBLANK(K146)),"",IF(AND(K146&lt;&gt;"",NOT(ISNUMBER(K146))),"Please enter a numeric value for Total Emission",IF(AND(ISBLANK(K146),L146="BRT"),"Please enter a numeric value for Total Emission or a qualification for not providing BRT Total Emission",IF(ISBLANK(K146),"Please enter a numeric value for Total Emission",IF(ISBLANK(L146),"Please select ART, BRT or NE",IF(AND(ISBLANK(I146),ROUND(K146,6)&gt;0),"Enter method",IF(AND(ISBLANK(J146),L146&lt;&gt;""),"Ensure method is fully explained",IF(AND(SUMPRODUCT(--(D146:E146&lt;&gt;""))&gt;0,D146&lt;&gt;H146,K146=0),"Please explain change in M/ment type",IF(AND(SUMPRODUCT(--(D146:E146&lt;&gt;""))&gt;0,D146&lt;&gt;H146),IF(LEN(J146)&lt;5,"Please explain change in M/ment type; Ensure method is fully explained.",IF(AND(SUMPRODUCT(--(D146:E146&lt;&gt;""))&gt;0,D146&lt;&gt;H146),"Please explain change in M/ment type",IF(LEN(J146)&lt;5,"Ensure method is fully explained.","OK"))),IF(AND(ROUND(K146,6)&gt;0,LEN(J146)&lt;5),"Ensure method is fully explained.","OK"))))))))))</f>
        <v/>
      </c>
      <c r="N146" s="185" t="str" cm="1">
        <f t="array" ref="N146">IF(AND(SUMPRODUCT(--(D146:F146&lt;&gt;""))=0,ISBLANK(K146)),"",
IF(S146=FALSE,"Incorrect ART, BRT or NE. Please select correct threshold code",
IF(ISBLANK(F146),"No value for previous year",
IF(AND(F146=0,ROUND(K146,6)&gt;0,G146="NE"),"Please explain change from NE",
IF(AND(K146=0,L146="NE", OR(G146="ART",G146="BRT")),"Please explain change to NE",
IF(AND(SUMPRODUCT(--(D146:E146&lt;&gt;""))=0,F146=0,ROUND(K146,6)=0),"Previously not reported, please enter a value or 0 to confirm",IF(AND(G146="BRT",L146="BRT"),"OK",IF(AND(F146=0,OR(ROUND(K146,6)=0,K146&lt;C146),OR(G146="NA",G146="NE")),"OK",
IF(AND(SUMPRODUCT(--(D146:E146&lt;&gt;""))&gt;0,F146=0,ISBLANK(K146)),"Previously reported as BRT, please enter a value or provide explanation",
IF(AND(ROUND(F146,6)=ROUND(K146,6),ROUND(K146,6)&gt;0,NOT(ISBLANK(F146))),"Current = previous. Please re-enter value or provide explanation",
IF(AND(F146=0,ROUND(K146,6)=0,G146="ART",L146="NE"),"ART to NE – please explain",IF(AND(ROUND(K146,6)=0,G146="BRT"),"BRT to NE - please explain",
IF(AND(L146="NE",F146&gt;0,ABS(((K146-F146)/F146*100))&gt;=P146),CONCATENATE(FIXED(((K146-F146)/F146)*100,2),"% - please explain"),IF(AND(L146="ART",G146="ART",F146&gt;0,ABS(((K146-F146)/F146*100))&gt;=P146),CONCATENATE(FIXED(((K146-F146)/F146)*100,2),"% - please explain"),
IF(AND(ROUND(K146,6)=0,G146="BRT",F146&lt;&gt;0),CONCATENATE(FIXED(((K146-F146)/F146)*100,2),"% - BRT to NE - please explain"),
IF(AND(F146=0,ROUND(K146,6)&gt;0,G146="BRT",L146="BRT"),"OK",
IF(AND(F146=0,ROUND(K146,6)&gt;0,G146="BRT",L146="ART"),"BRT to ART – please explain",
IF(AND(F146=0,ROUND(K146,6)&gt;0),"please explain increase",
IF(AND(L146="ART",F146&lt;C146,F146&lt;&gt;0),CONCATENATE(FIXED(((K146-F146)/F146)*100,2),"% - BRT to ART – please explain"),
IF(AND(L146="ART",F146&lt;C146,F146=0),"No value for previous year",
IF(AND(L146="BRT",F146&gt;=C146,F146&lt;&gt;0),CONCATENATE(FIXED(((K146-F146)/F146)*100,2),"% - ART to BRT – please explain"),
IF(AND(L146="BRT",F146&gt;=C146,F146=0),"No value for previous year",
IF(AND(L146="BRT",F146&gt;0,ABS(((K146-F146)/F146*100))&lt;50),CONCATENATE(FIXED(((K146-F146)/F146)*100,2),"% - OK"),
IF(AND(L146="BRT",F146&gt;0,ABS(((K146-F146)/F146*100))&gt;=P146),CONCATENATE(FIXED(((K146-F146)/F146)*100,2),"% - please explain"),
IF(F146&lt;&gt;0,CONCATENATE(FIXED(((K146-F146)/F146)*100,2),"% - OK"),"No value for previous year")))))))))))))))))))))))))</f>
        <v/>
      </c>
      <c r="O146" s="75"/>
      <c r="P146" s="43" t="str" cm="1">
        <f t="array" ref="P146">IF(SUMPRODUCT(--(D146:E146&lt;&gt;""))=0,"",IF(ISERROR(VLOOKUP(A123,Codes!D$2:D$8,1,FALSE)),25,10))</f>
        <v/>
      </c>
      <c r="Q146" s="43" t="b" cm="1">
        <f t="array" ref="Q146">IF(AND(ISBLANK(K146), L146="BRT", LEN(O146)&gt;10), TRUE,
IF(SUMPRODUCT(--(D146:K146&lt;&gt;""))=0, TRUE,
IF(ISBLANK(L146), TRUE,
IF(S146=FALSE, FALSE,
IF(L146="INVALID", FALSE,
IF(AND(ISNUMBER(FIND("M/ment", M146)), LEN(O146)&gt;10), TRUE,
IF(AND(M146&lt;&gt;"OK", LEN(J146)&lt;10), FALSE,
IF(ISERR(FIND("OK", N146)),
IF(AND(FIND("please", LOWER(N146))&gt;0, LEN(O146)&lt;10), FALSE, TRUE),
TRUE))))))))</f>
        <v>1</v>
      </c>
      <c r="R146" t="str">
        <f t="shared" si="4"/>
        <v>BRT</v>
      </c>
      <c r="S146" t="b">
        <f t="shared" si="5"/>
        <v>0</v>
      </c>
    </row>
    <row r="147" spans="1:19" ht="25" customHeight="1">
      <c r="A147" s="80"/>
      <c r="B147" s="80"/>
      <c r="C147" s="80"/>
      <c r="D147" s="170"/>
      <c r="E147" s="170"/>
      <c r="F147" s="170"/>
      <c r="G147" s="170"/>
      <c r="H147" s="79"/>
      <c r="I147" s="75"/>
      <c r="J147" s="75"/>
      <c r="K147" s="163"/>
      <c r="L147" s="224"/>
      <c r="M147" s="184" t="str" cm="1">
        <f t="array" ref="M147">IF(AND(SUMPRODUCT(--(D147:E147&lt;&gt;""))=0,ISBLANK(K147)),"",IF(AND(K147&lt;&gt;"",NOT(ISNUMBER(K147))),"Please enter a numeric value for Total Emission",IF(AND(ISBLANK(K147),L147="BRT"),"Please enter a numeric value for Total Emission or a qualification for not providing BRT Total Emission",IF(ISBLANK(K147),"Please enter a numeric value for Total Emission",IF(ISBLANK(L147),"Please select ART, BRT or NE",IF(AND(ISBLANK(I147),ROUND(K147,6)&gt;0),"Enter method",IF(AND(ISBLANK(J147),L147&lt;&gt;""),"Ensure method is fully explained",IF(AND(SUMPRODUCT(--(D147:E147&lt;&gt;""))&gt;0,D147&lt;&gt;H147,K147=0),"Please explain change in M/ment type",IF(AND(SUMPRODUCT(--(D147:E147&lt;&gt;""))&gt;0,D147&lt;&gt;H147),IF(LEN(J147)&lt;5,"Please explain change in M/ment type; Ensure method is fully explained.",IF(AND(SUMPRODUCT(--(D147:E147&lt;&gt;""))&gt;0,D147&lt;&gt;H147),"Please explain change in M/ment type",IF(LEN(J147)&lt;5,"Ensure method is fully explained.","OK"))),IF(AND(ROUND(K147,6)&gt;0,LEN(J147)&lt;5),"Ensure method is fully explained.","OK"))))))))))</f>
        <v/>
      </c>
      <c r="N147" s="185" t="str" cm="1">
        <f t="array" ref="N147">IF(AND(SUMPRODUCT(--(D147:F147&lt;&gt;""))=0,ISBLANK(K147)),"",
IF(S147=FALSE,"Incorrect ART, BRT or NE. Please select correct threshold code",
IF(ISBLANK(F147),"No value for previous year",
IF(AND(F147=0,ROUND(K147,6)&gt;0,G147="NE"),"Please explain change from NE",
IF(AND(K147=0,L147="NE", OR(G147="ART",G147="BRT")),"Please explain change to NE",
IF(AND(SUMPRODUCT(--(D147:E147&lt;&gt;""))=0,F147=0,ROUND(K147,6)=0),"Previously not reported, please enter a value or 0 to confirm",IF(AND(G147="BRT",L147="BRT"),"OK",IF(AND(F147=0,OR(ROUND(K147,6)=0,K147&lt;C147),OR(G147="NA",G147="NE")),"OK",
IF(AND(SUMPRODUCT(--(D147:E147&lt;&gt;""))&gt;0,F147=0,ISBLANK(K147)),"Previously reported as BRT, please enter a value or provide explanation",
IF(AND(ROUND(F147,6)=ROUND(K147,6),ROUND(K147,6)&gt;0,NOT(ISBLANK(F147))),"Current = previous. Please re-enter value or provide explanation",
IF(AND(F147=0,ROUND(K147,6)=0,G147="ART",L147="NE"),"ART to NE – please explain",IF(AND(ROUND(K147,6)=0,G147="BRT"),"BRT to NE - please explain",
IF(AND(L147="NE",F147&gt;0,ABS(((K147-F147)/F147*100))&gt;=P147),CONCATENATE(FIXED(((K147-F147)/F147)*100,2),"% - please explain"),IF(AND(L147="ART",G147="ART",F147&gt;0,ABS(((K147-F147)/F147*100))&gt;=P147),CONCATENATE(FIXED(((K147-F147)/F147)*100,2),"% - please explain"),
IF(AND(ROUND(K147,6)=0,G147="BRT",F147&lt;&gt;0),CONCATENATE(FIXED(((K147-F147)/F147)*100,2),"% - BRT to NE - please explain"),
IF(AND(F147=0,ROUND(K147,6)&gt;0,G147="BRT",L147="BRT"),"OK",
IF(AND(F147=0,ROUND(K147,6)&gt;0,G147="BRT",L147="ART"),"BRT to ART – please explain",
IF(AND(F147=0,ROUND(K147,6)&gt;0),"please explain increase",
IF(AND(L147="ART",F147&lt;C147,F147&lt;&gt;0),CONCATENATE(FIXED(((K147-F147)/F147)*100,2),"% - BRT to ART – please explain"),
IF(AND(L147="ART",F147&lt;C147,F147=0),"No value for previous year",
IF(AND(L147="BRT",F147&gt;=C147,F147&lt;&gt;0),CONCATENATE(FIXED(((K147-F147)/F147)*100,2),"% - ART to BRT – please explain"),
IF(AND(L147="BRT",F147&gt;=C147,F147=0),"No value for previous year",
IF(AND(L147="BRT",F147&gt;0,ABS(((K147-F147)/F147*100))&lt;50),CONCATENATE(FIXED(((K147-F147)/F147)*100,2),"% - OK"),
IF(AND(L147="BRT",F147&gt;0,ABS(((K147-F147)/F147*100))&gt;=P147),CONCATENATE(FIXED(((K147-F147)/F147)*100,2),"% - please explain"),
IF(F147&lt;&gt;0,CONCATENATE(FIXED(((K147-F147)/F147)*100,2),"% - OK"),"No value for previous year")))))))))))))))))))))))))</f>
        <v/>
      </c>
      <c r="O147" s="75"/>
      <c r="P147" s="43" t="str" cm="1">
        <f t="array" ref="P147">IF(SUMPRODUCT(--(D147:E147&lt;&gt;""))=0,"",IF(ISERROR(VLOOKUP(A124,Codes!D$2:D$8,1,FALSE)),25,10))</f>
        <v/>
      </c>
      <c r="Q147" s="43" t="b" cm="1">
        <f t="array" ref="Q147">IF(AND(ISBLANK(K147), L147="BRT", LEN(O147)&gt;10), TRUE,
IF(SUMPRODUCT(--(D147:K147&lt;&gt;""))=0, TRUE,
IF(ISBLANK(L147), TRUE,
IF(S147=FALSE, FALSE,
IF(L147="INVALID", FALSE,
IF(AND(ISNUMBER(FIND("M/ment", M147)), LEN(O147)&gt;10), TRUE,
IF(AND(M147&lt;&gt;"OK", LEN(J147)&lt;10), FALSE,
IF(ISERR(FIND("OK", N147)),
IF(AND(FIND("please", LOWER(N147))&gt;0, LEN(O147)&lt;10), FALSE, TRUE),
TRUE))))))))</f>
        <v>1</v>
      </c>
      <c r="R147" t="str">
        <f t="shared" si="4"/>
        <v>BRT</v>
      </c>
      <c r="S147" t="b">
        <f t="shared" si="5"/>
        <v>0</v>
      </c>
    </row>
    <row r="148" spans="1:19" ht="25" customHeight="1">
      <c r="A148" s="80"/>
      <c r="B148" s="80"/>
      <c r="C148" s="80"/>
      <c r="D148" s="170"/>
      <c r="E148" s="170"/>
      <c r="F148" s="170"/>
      <c r="G148" s="170"/>
      <c r="H148" s="79"/>
      <c r="I148" s="75"/>
      <c r="J148" s="75"/>
      <c r="K148" s="163"/>
      <c r="L148" s="224"/>
      <c r="M148" s="184" t="str" cm="1">
        <f t="array" ref="M148">IF(AND(SUMPRODUCT(--(D148:E148&lt;&gt;""))=0,ISBLANK(K148)),"",IF(AND(K148&lt;&gt;"",NOT(ISNUMBER(K148))),"Please enter a numeric value for Total Emission",IF(AND(ISBLANK(K148),L148="BRT"),"Please enter a numeric value for Total Emission or a qualification for not providing BRT Total Emission",IF(ISBLANK(K148),"Please enter a numeric value for Total Emission",IF(ISBLANK(L148),"Please select ART, BRT or NE",IF(AND(ISBLANK(I148),ROUND(K148,6)&gt;0),"Enter method",IF(AND(ISBLANK(J148),L148&lt;&gt;""),"Ensure method is fully explained",IF(AND(SUMPRODUCT(--(D148:E148&lt;&gt;""))&gt;0,D148&lt;&gt;H148,K148=0),"Please explain change in M/ment type",IF(AND(SUMPRODUCT(--(D148:E148&lt;&gt;""))&gt;0,D148&lt;&gt;H148),IF(LEN(J148)&lt;5,"Please explain change in M/ment type; Ensure method is fully explained.",IF(AND(SUMPRODUCT(--(D148:E148&lt;&gt;""))&gt;0,D148&lt;&gt;H148),"Please explain change in M/ment type",IF(LEN(J148)&lt;5,"Ensure method is fully explained.","OK"))),IF(AND(ROUND(K148,6)&gt;0,LEN(J148)&lt;5),"Ensure method is fully explained.","OK"))))))))))</f>
        <v/>
      </c>
      <c r="N148" s="185" t="str" cm="1">
        <f t="array" ref="N148">IF(AND(SUMPRODUCT(--(D148:F148&lt;&gt;""))=0,ISBLANK(K148)),"",
IF(S148=FALSE,"Incorrect ART, BRT or NE. Please select correct threshold code",
IF(ISBLANK(F148),"No value for previous year",
IF(AND(F148=0,ROUND(K148,6)&gt;0,G148="NE"),"Please explain change from NE",
IF(AND(K148=0,L148="NE", OR(G148="ART",G148="BRT")),"Please explain change to NE",
IF(AND(SUMPRODUCT(--(D148:E148&lt;&gt;""))=0,F148=0,ROUND(K148,6)=0),"Previously not reported, please enter a value or 0 to confirm",IF(AND(G148="BRT",L148="BRT"),"OK",IF(AND(F148=0,OR(ROUND(K148,6)=0,K148&lt;C148),OR(G148="NA",G148="NE")),"OK",
IF(AND(SUMPRODUCT(--(D148:E148&lt;&gt;""))&gt;0,F148=0,ISBLANK(K148)),"Previously reported as BRT, please enter a value or provide explanation",
IF(AND(ROUND(F148,6)=ROUND(K148,6),ROUND(K148,6)&gt;0,NOT(ISBLANK(F148))),"Current = previous. Please re-enter value or provide explanation",
IF(AND(F148=0,ROUND(K148,6)=0,G148="ART",L148="NE"),"ART to NE – please explain",IF(AND(ROUND(K148,6)=0,G148="BRT"),"BRT to NE - please explain",
IF(AND(L148="NE",F148&gt;0,ABS(((K148-F148)/F148*100))&gt;=P148),CONCATENATE(FIXED(((K148-F148)/F148)*100,2),"% - please explain"),IF(AND(L148="ART",G148="ART",F148&gt;0,ABS(((K148-F148)/F148*100))&gt;=P148),CONCATENATE(FIXED(((K148-F148)/F148)*100,2),"% - please explain"),
IF(AND(ROUND(K148,6)=0,G148="BRT",F148&lt;&gt;0),CONCATENATE(FIXED(((K148-F148)/F148)*100,2),"% - BRT to NE - please explain"),
IF(AND(F148=0,ROUND(K148,6)&gt;0,G148="BRT",L148="BRT"),"OK",
IF(AND(F148=0,ROUND(K148,6)&gt;0,G148="BRT",L148="ART"),"BRT to ART – please explain",
IF(AND(F148=0,ROUND(K148,6)&gt;0),"please explain increase",
IF(AND(L148="ART",F148&lt;C148,F148&lt;&gt;0),CONCATENATE(FIXED(((K148-F148)/F148)*100,2),"% - BRT to ART – please explain"),
IF(AND(L148="ART",F148&lt;C148,F148=0),"No value for previous year",
IF(AND(L148="BRT",F148&gt;=C148,F148&lt;&gt;0),CONCATENATE(FIXED(((K148-F148)/F148)*100,2),"% - ART to BRT – please explain"),
IF(AND(L148="BRT",F148&gt;=C148,F148=0),"No value for previous year",
IF(AND(L148="BRT",F148&gt;0,ABS(((K148-F148)/F148*100))&lt;50),CONCATENATE(FIXED(((K148-F148)/F148)*100,2),"% - OK"),
IF(AND(L148="BRT",F148&gt;0,ABS(((K148-F148)/F148*100))&gt;=P148),CONCATENATE(FIXED(((K148-F148)/F148)*100,2),"% - please explain"),
IF(F148&lt;&gt;0,CONCATENATE(FIXED(((K148-F148)/F148)*100,2),"% - OK"),"No value for previous year")))))))))))))))))))))))))</f>
        <v/>
      </c>
      <c r="O148" s="75"/>
      <c r="P148" s="43" t="str" cm="1">
        <f t="array" ref="P148">IF(SUMPRODUCT(--(D148:E148&lt;&gt;""))=0,"",IF(ISERROR(VLOOKUP(A125,Codes!D$2:D$8,1,FALSE)),25,10))</f>
        <v/>
      </c>
      <c r="Q148" s="43" t="b" cm="1">
        <f t="array" ref="Q148">IF(AND(ISBLANK(K148), L148="BRT", LEN(O148)&gt;10), TRUE,
IF(SUMPRODUCT(--(D148:K148&lt;&gt;""))=0, TRUE,
IF(ISBLANK(L148), TRUE,
IF(S148=FALSE, FALSE,
IF(L148="INVALID", FALSE,
IF(AND(ISNUMBER(FIND("M/ment", M148)), LEN(O148)&gt;10), TRUE,
IF(AND(M148&lt;&gt;"OK", LEN(J148)&lt;10), FALSE,
IF(ISERR(FIND("OK", N148)),
IF(AND(FIND("please", LOWER(N148))&gt;0, LEN(O148)&lt;10), FALSE, TRUE),
TRUE))))))))</f>
        <v>1</v>
      </c>
      <c r="R148" t="str">
        <f t="shared" si="4"/>
        <v>BRT</v>
      </c>
      <c r="S148" t="b">
        <f t="shared" si="5"/>
        <v>0</v>
      </c>
    </row>
    <row r="149" spans="1:19" ht="25" customHeight="1">
      <c r="A149" s="80"/>
      <c r="B149" s="80"/>
      <c r="C149" s="80"/>
      <c r="D149" s="170"/>
      <c r="E149" s="170"/>
      <c r="F149" s="170"/>
      <c r="G149" s="170"/>
      <c r="H149" s="79"/>
      <c r="I149" s="75"/>
      <c r="J149" s="75"/>
      <c r="K149" s="163"/>
      <c r="L149" s="224"/>
      <c r="M149" s="184" t="str" cm="1">
        <f t="array" ref="M149">IF(AND(SUMPRODUCT(--(D149:E149&lt;&gt;""))=0,ISBLANK(K149)),"",IF(AND(K149&lt;&gt;"",NOT(ISNUMBER(K149))),"Please enter a numeric value for Total Emission",IF(AND(ISBLANK(K149),L149="BRT"),"Please enter a numeric value for Total Emission or a qualification for not providing BRT Total Emission",IF(ISBLANK(K149),"Please enter a numeric value for Total Emission",IF(ISBLANK(L149),"Please select ART, BRT or NE",IF(AND(ISBLANK(I149),ROUND(K149,6)&gt;0),"Enter method",IF(AND(ISBLANK(J149),L149&lt;&gt;""),"Ensure method is fully explained",IF(AND(SUMPRODUCT(--(D149:E149&lt;&gt;""))&gt;0,D149&lt;&gt;H149,K149=0),"Please explain change in M/ment type",IF(AND(SUMPRODUCT(--(D149:E149&lt;&gt;""))&gt;0,D149&lt;&gt;H149),IF(LEN(J149)&lt;5,"Please explain change in M/ment type; Ensure method is fully explained.",IF(AND(SUMPRODUCT(--(D149:E149&lt;&gt;""))&gt;0,D149&lt;&gt;H149),"Please explain change in M/ment type",IF(LEN(J149)&lt;5,"Ensure method is fully explained.","OK"))),IF(AND(ROUND(K149,6)&gt;0,LEN(J149)&lt;5),"Ensure method is fully explained.","OK"))))))))))</f>
        <v/>
      </c>
      <c r="N149" s="185" t="str" cm="1">
        <f t="array" ref="N149">IF(AND(SUMPRODUCT(--(D149:F149&lt;&gt;""))=0,ISBLANK(K149)),"",
IF(S149=FALSE,"Incorrect ART, BRT or NE. Please select correct threshold code",
IF(ISBLANK(F149),"No value for previous year",
IF(AND(F149=0,ROUND(K149,6)&gt;0,G149="NE"),"Please explain change from NE",
IF(AND(K149=0,L149="NE", OR(G149="ART",G149="BRT")),"Please explain change to NE",
IF(AND(SUMPRODUCT(--(D149:E149&lt;&gt;""))=0,F149=0,ROUND(K149,6)=0),"Previously not reported, please enter a value or 0 to confirm",IF(AND(G149="BRT",L149="BRT"),"OK",IF(AND(F149=0,OR(ROUND(K149,6)=0,K149&lt;C149),OR(G149="NA",G149="NE")),"OK",
IF(AND(SUMPRODUCT(--(D149:E149&lt;&gt;""))&gt;0,F149=0,ISBLANK(K149)),"Previously reported as BRT, please enter a value or provide explanation",
IF(AND(ROUND(F149,6)=ROUND(K149,6),ROUND(K149,6)&gt;0,NOT(ISBLANK(F149))),"Current = previous. Please re-enter value or provide explanation",
IF(AND(F149=0,ROUND(K149,6)=0,G149="ART",L149="NE"),"ART to NE – please explain",IF(AND(ROUND(K149,6)=0,G149="BRT"),"BRT to NE - please explain",
IF(AND(L149="NE",F149&gt;0,ABS(((K149-F149)/F149*100))&gt;=P149),CONCATENATE(FIXED(((K149-F149)/F149)*100,2),"% - please explain"),IF(AND(L149="ART",G149="ART",F149&gt;0,ABS(((K149-F149)/F149*100))&gt;=P149),CONCATENATE(FIXED(((K149-F149)/F149)*100,2),"% - please explain"),
IF(AND(ROUND(K149,6)=0,G149="BRT",F149&lt;&gt;0),CONCATENATE(FIXED(((K149-F149)/F149)*100,2),"% - BRT to NE - please explain"),
IF(AND(F149=0,ROUND(K149,6)&gt;0,G149="BRT",L149="BRT"),"OK",
IF(AND(F149=0,ROUND(K149,6)&gt;0,G149="BRT",L149="ART"),"BRT to ART – please explain",
IF(AND(F149=0,ROUND(K149,6)&gt;0),"please explain increase",
IF(AND(L149="ART",F149&lt;C149,F149&lt;&gt;0),CONCATENATE(FIXED(((K149-F149)/F149)*100,2),"% - BRT to ART – please explain"),
IF(AND(L149="ART",F149&lt;C149,F149=0),"No value for previous year",
IF(AND(L149="BRT",F149&gt;=C149,F149&lt;&gt;0),CONCATENATE(FIXED(((K149-F149)/F149)*100,2),"% - ART to BRT – please explain"),
IF(AND(L149="BRT",F149&gt;=C149,F149=0),"No value for previous year",
IF(AND(L149="BRT",F149&gt;0,ABS(((K149-F149)/F149*100))&lt;50),CONCATENATE(FIXED(((K149-F149)/F149)*100,2),"% - OK"),
IF(AND(L149="BRT",F149&gt;0,ABS(((K149-F149)/F149*100))&gt;=P149),CONCATENATE(FIXED(((K149-F149)/F149)*100,2),"% - please explain"),
IF(F149&lt;&gt;0,CONCATENATE(FIXED(((K149-F149)/F149)*100,2),"% - OK"),"No value for previous year")))))))))))))))))))))))))</f>
        <v/>
      </c>
      <c r="O149" s="75"/>
      <c r="P149" s="43" t="str" cm="1">
        <f t="array" ref="P149">IF(SUMPRODUCT(--(D149:E149&lt;&gt;""))=0,"",IF(ISERROR(VLOOKUP(A126,Codes!D$2:D$8,1,FALSE)),25,10))</f>
        <v/>
      </c>
      <c r="Q149" s="43" t="b" cm="1">
        <f t="array" ref="Q149">IF(AND(ISBLANK(K149), L149="BRT", LEN(O149)&gt;10), TRUE,
IF(SUMPRODUCT(--(D149:K149&lt;&gt;""))=0, TRUE,
IF(ISBLANK(L149), TRUE,
IF(S149=FALSE, FALSE,
IF(L149="INVALID", FALSE,
IF(AND(ISNUMBER(FIND("M/ment", M149)), LEN(O149)&gt;10), TRUE,
IF(AND(M149&lt;&gt;"OK", LEN(J149)&lt;10), FALSE,
IF(ISERR(FIND("OK", N149)),
IF(AND(FIND("please", LOWER(N149))&gt;0, LEN(O149)&lt;10), FALSE, TRUE),
TRUE))))))))</f>
        <v>1</v>
      </c>
      <c r="R149" t="str">
        <f t="shared" si="4"/>
        <v>BRT</v>
      </c>
      <c r="S149" t="b">
        <f t="shared" si="5"/>
        <v>0</v>
      </c>
    </row>
    <row r="150" spans="1:19" ht="25" customHeight="1">
      <c r="A150" s="80"/>
      <c r="B150" s="80"/>
      <c r="C150" s="80"/>
      <c r="D150" s="170"/>
      <c r="E150" s="170"/>
      <c r="F150" s="170"/>
      <c r="G150" s="170"/>
      <c r="H150" s="79"/>
      <c r="I150" s="75"/>
      <c r="J150" s="75"/>
      <c r="K150" s="163"/>
      <c r="L150" s="224"/>
      <c r="M150" s="184" t="str" cm="1">
        <f t="array" ref="M150">IF(AND(SUMPRODUCT(--(D150:E150&lt;&gt;""))=0,ISBLANK(K150)),"",IF(AND(K150&lt;&gt;"",NOT(ISNUMBER(K150))),"Please enter a numeric value for Total Emission",IF(AND(ISBLANK(K150),L150="BRT"),"Please enter a numeric value for Total Emission or a qualification for not providing BRT Total Emission",IF(ISBLANK(K150),"Please enter a numeric value for Total Emission",IF(ISBLANK(L150),"Please select ART, BRT or NE",IF(AND(ISBLANK(I150),ROUND(K150,6)&gt;0),"Enter method",IF(AND(ISBLANK(J150),L150&lt;&gt;""),"Ensure method is fully explained",IF(AND(SUMPRODUCT(--(D150:E150&lt;&gt;""))&gt;0,D150&lt;&gt;H150,K150=0),"Please explain change in M/ment type",IF(AND(SUMPRODUCT(--(D150:E150&lt;&gt;""))&gt;0,D150&lt;&gt;H150),IF(LEN(J150)&lt;5,"Please explain change in M/ment type; Ensure method is fully explained.",IF(AND(SUMPRODUCT(--(D150:E150&lt;&gt;""))&gt;0,D150&lt;&gt;H150),"Please explain change in M/ment type",IF(LEN(J150)&lt;5,"Ensure method is fully explained.","OK"))),IF(AND(ROUND(K150,6)&gt;0,LEN(J150)&lt;5),"Ensure method is fully explained.","OK"))))))))))</f>
        <v/>
      </c>
      <c r="N150" s="185" t="str" cm="1">
        <f t="array" ref="N150">IF(AND(SUMPRODUCT(--(D150:F150&lt;&gt;""))=0,ISBLANK(K150)),"",
IF(S150=FALSE,"Incorrect ART, BRT or NE. Please select correct threshold code",
IF(ISBLANK(F150),"No value for previous year",
IF(AND(F150=0,ROUND(K150,6)&gt;0,G150="NE"),"Please explain change from NE",
IF(AND(K150=0,L150="NE", OR(G150="ART",G150="BRT")),"Please explain change to NE",
IF(AND(SUMPRODUCT(--(D150:E150&lt;&gt;""))=0,F150=0,ROUND(K150,6)=0),"Previously not reported, please enter a value or 0 to confirm",IF(AND(G150="BRT",L150="BRT"),"OK",IF(AND(F150=0,OR(ROUND(K150,6)=0,K150&lt;C150),OR(G150="NA",G150="NE")),"OK",
IF(AND(SUMPRODUCT(--(D150:E150&lt;&gt;""))&gt;0,F150=0,ISBLANK(K150)),"Previously reported as BRT, please enter a value or provide explanation",
IF(AND(ROUND(F150,6)=ROUND(K150,6),ROUND(K150,6)&gt;0,NOT(ISBLANK(F150))),"Current = previous. Please re-enter value or provide explanation",
IF(AND(F150=0,ROUND(K150,6)=0,G150="ART",L150="NE"),"ART to NE – please explain",IF(AND(ROUND(K150,6)=0,G150="BRT"),"BRT to NE - please explain",
IF(AND(L150="NE",F150&gt;0,ABS(((K150-F150)/F150*100))&gt;=P150),CONCATENATE(FIXED(((K150-F150)/F150)*100,2),"% - please explain"),IF(AND(L150="ART",G150="ART",F150&gt;0,ABS(((K150-F150)/F150*100))&gt;=P150),CONCATENATE(FIXED(((K150-F150)/F150)*100,2),"% - please explain"),
IF(AND(ROUND(K150,6)=0,G150="BRT",F150&lt;&gt;0),CONCATENATE(FIXED(((K150-F150)/F150)*100,2),"% - BRT to NE - please explain"),
IF(AND(F150=0,ROUND(K150,6)&gt;0,G150="BRT",L150="BRT"),"OK",
IF(AND(F150=0,ROUND(K150,6)&gt;0,G150="BRT",L150="ART"),"BRT to ART – please explain",
IF(AND(F150=0,ROUND(K150,6)&gt;0),"please explain increase",
IF(AND(L150="ART",F150&lt;C150,F150&lt;&gt;0),CONCATENATE(FIXED(((K150-F150)/F150)*100,2),"% - BRT to ART – please explain"),
IF(AND(L150="ART",F150&lt;C150,F150=0),"No value for previous year",
IF(AND(L150="BRT",F150&gt;=C150,F150&lt;&gt;0),CONCATENATE(FIXED(((K150-F150)/F150)*100,2),"% - ART to BRT – please explain"),
IF(AND(L150="BRT",F150&gt;=C150,F150=0),"No value for previous year",
IF(AND(L150="BRT",F150&gt;0,ABS(((K150-F150)/F150*100))&lt;50),CONCATENATE(FIXED(((K150-F150)/F150)*100,2),"% - OK"),
IF(AND(L150="BRT",F150&gt;0,ABS(((K150-F150)/F150*100))&gt;=P150),CONCATENATE(FIXED(((K150-F150)/F150)*100,2),"% - please explain"),
IF(F150&lt;&gt;0,CONCATENATE(FIXED(((K150-F150)/F150)*100,2),"% - OK"),"No value for previous year")))))))))))))))))))))))))</f>
        <v/>
      </c>
      <c r="O150" s="75"/>
      <c r="P150" s="43" t="str" cm="1">
        <f t="array" ref="P150">IF(SUMPRODUCT(--(D150:E150&lt;&gt;""))=0,"",IF(ISERROR(VLOOKUP(A127,Codes!D$2:D$8,1,FALSE)),25,10))</f>
        <v/>
      </c>
      <c r="Q150" s="43" t="b" cm="1">
        <f t="array" ref="Q150">IF(AND(ISBLANK(K150), L150="BRT", LEN(O150)&gt;10), TRUE,
IF(SUMPRODUCT(--(D150:K150&lt;&gt;""))=0, TRUE,
IF(ISBLANK(L150), TRUE,
IF(S150=FALSE, FALSE,
IF(L150="INVALID", FALSE,
IF(AND(ISNUMBER(FIND("M/ment", M150)), LEN(O150)&gt;10), TRUE,
IF(AND(M150&lt;&gt;"OK", LEN(J150)&lt;10), FALSE,
IF(ISERR(FIND("OK", N150)),
IF(AND(FIND("please", LOWER(N150))&gt;0, LEN(O150)&lt;10), FALSE, TRUE),
TRUE))))))))</f>
        <v>1</v>
      </c>
      <c r="R150" t="str">
        <f t="shared" si="4"/>
        <v>BRT</v>
      </c>
      <c r="S150" t="b">
        <f t="shared" si="5"/>
        <v>0</v>
      </c>
    </row>
    <row r="151" spans="1:19" ht="25" customHeight="1">
      <c r="A151" s="80"/>
      <c r="B151" s="80"/>
      <c r="C151" s="80"/>
      <c r="D151" s="170"/>
      <c r="E151" s="170"/>
      <c r="F151" s="170"/>
      <c r="G151" s="170"/>
      <c r="H151" s="79"/>
      <c r="I151" s="75"/>
      <c r="J151" s="75"/>
      <c r="K151" s="163"/>
      <c r="L151" s="224"/>
      <c r="M151" s="184" t="str" cm="1">
        <f t="array" ref="M151">IF(AND(SUMPRODUCT(--(D151:E151&lt;&gt;""))=0,ISBLANK(K151)),"",IF(AND(K151&lt;&gt;"",NOT(ISNUMBER(K151))),"Please enter a numeric value for Total Emission",IF(AND(ISBLANK(K151),L151="BRT"),"Please enter a numeric value for Total Emission or a qualification for not providing BRT Total Emission",IF(ISBLANK(K151),"Please enter a numeric value for Total Emission",IF(ISBLANK(L151),"Please select ART, BRT or NE",IF(AND(ISBLANK(I151),ROUND(K151,6)&gt;0),"Enter method",IF(AND(ISBLANK(J151),L151&lt;&gt;""),"Ensure method is fully explained",IF(AND(SUMPRODUCT(--(D151:E151&lt;&gt;""))&gt;0,D151&lt;&gt;H151,K151=0),"Please explain change in M/ment type",IF(AND(SUMPRODUCT(--(D151:E151&lt;&gt;""))&gt;0,D151&lt;&gt;H151),IF(LEN(J151)&lt;5,"Please explain change in M/ment type; Ensure method is fully explained.",IF(AND(SUMPRODUCT(--(D151:E151&lt;&gt;""))&gt;0,D151&lt;&gt;H151),"Please explain change in M/ment type",IF(LEN(J151)&lt;5,"Ensure method is fully explained.","OK"))),IF(AND(ROUND(K151,6)&gt;0,LEN(J151)&lt;5),"Ensure method is fully explained.","OK"))))))))))</f>
        <v/>
      </c>
      <c r="N151" s="185" t="str" cm="1">
        <f t="array" ref="N151">IF(AND(SUMPRODUCT(--(D151:F151&lt;&gt;""))=0,ISBLANK(K151)),"",
IF(S151=FALSE,"Incorrect ART, BRT or NE. Please select correct threshold code",
IF(ISBLANK(F151),"No value for previous year",
IF(AND(F151=0,ROUND(K151,6)&gt;0,G151="NE"),"Please explain change from NE",
IF(AND(K151=0,L151="NE", OR(G151="ART",G151="BRT")),"Please explain change to NE",
IF(AND(SUMPRODUCT(--(D151:E151&lt;&gt;""))=0,F151=0,ROUND(K151,6)=0),"Previously not reported, please enter a value or 0 to confirm",IF(AND(G151="BRT",L151="BRT"),"OK",IF(AND(F151=0,OR(ROUND(K151,6)=0,K151&lt;C151),OR(G151="NA",G151="NE")),"OK",
IF(AND(SUMPRODUCT(--(D151:E151&lt;&gt;""))&gt;0,F151=0,ISBLANK(K151)),"Previously reported as BRT, please enter a value or provide explanation",
IF(AND(ROUND(F151,6)=ROUND(K151,6),ROUND(K151,6)&gt;0,NOT(ISBLANK(F151))),"Current = previous. Please re-enter value or provide explanation",
IF(AND(F151=0,ROUND(K151,6)=0,G151="ART",L151="NE"),"ART to NE – please explain",IF(AND(ROUND(K151,6)=0,G151="BRT"),"BRT to NE - please explain",
IF(AND(L151="NE",F151&gt;0,ABS(((K151-F151)/F151*100))&gt;=P151),CONCATENATE(FIXED(((K151-F151)/F151)*100,2),"% - please explain"),IF(AND(L151="ART",G151="ART",F151&gt;0,ABS(((K151-F151)/F151*100))&gt;=P151),CONCATENATE(FIXED(((K151-F151)/F151)*100,2),"% - please explain"),
IF(AND(ROUND(K151,6)=0,G151="BRT",F151&lt;&gt;0),CONCATENATE(FIXED(((K151-F151)/F151)*100,2),"% - BRT to NE - please explain"),
IF(AND(F151=0,ROUND(K151,6)&gt;0,G151="BRT",L151="BRT"),"OK",
IF(AND(F151=0,ROUND(K151,6)&gt;0,G151="BRT",L151="ART"),"BRT to ART – please explain",
IF(AND(F151=0,ROUND(K151,6)&gt;0),"please explain increase",
IF(AND(L151="ART",F151&lt;C151,F151&lt;&gt;0),CONCATENATE(FIXED(((K151-F151)/F151)*100,2),"% - BRT to ART – please explain"),
IF(AND(L151="ART",F151&lt;C151,F151=0),"No value for previous year",
IF(AND(L151="BRT",F151&gt;=C151,F151&lt;&gt;0),CONCATENATE(FIXED(((K151-F151)/F151)*100,2),"% - ART to BRT – please explain"),
IF(AND(L151="BRT",F151&gt;=C151,F151=0),"No value for previous year",
IF(AND(L151="BRT",F151&gt;0,ABS(((K151-F151)/F151*100))&lt;50),CONCATENATE(FIXED(((K151-F151)/F151)*100,2),"% - OK"),
IF(AND(L151="BRT",F151&gt;0,ABS(((K151-F151)/F151*100))&gt;=P151),CONCATENATE(FIXED(((K151-F151)/F151)*100,2),"% - please explain"),
IF(F151&lt;&gt;0,CONCATENATE(FIXED(((K151-F151)/F151)*100,2),"% - OK"),"No value for previous year")))))))))))))))))))))))))</f>
        <v/>
      </c>
      <c r="O151" s="75"/>
      <c r="P151" s="43" t="str" cm="1">
        <f t="array" ref="P151">IF(SUMPRODUCT(--(D151:E151&lt;&gt;""))=0,"",IF(ISERROR(VLOOKUP(A128,Codes!D$2:D$8,1,FALSE)),25,10))</f>
        <v/>
      </c>
      <c r="Q151" s="43" t="b" cm="1">
        <f t="array" ref="Q151">IF(AND(ISBLANK(K151), L151="BRT", LEN(O151)&gt;10), TRUE,
IF(SUMPRODUCT(--(D151:K151&lt;&gt;""))=0, TRUE,
IF(ISBLANK(L151), TRUE,
IF(S151=FALSE, FALSE,
IF(L151="INVALID", FALSE,
IF(AND(ISNUMBER(FIND("M/ment", M151)), LEN(O151)&gt;10), TRUE,
IF(AND(M151&lt;&gt;"OK", LEN(J151)&lt;10), FALSE,
IF(ISERR(FIND("OK", N151)),
IF(AND(FIND("please", LOWER(N151))&gt;0, LEN(O151)&lt;10), FALSE, TRUE),
TRUE))))))))</f>
        <v>1</v>
      </c>
      <c r="R151" t="str">
        <f t="shared" si="4"/>
        <v>BRT</v>
      </c>
      <c r="S151" t="b">
        <f t="shared" si="5"/>
        <v>0</v>
      </c>
    </row>
    <row r="152" spans="1:19" ht="25" customHeight="1">
      <c r="A152" s="80"/>
      <c r="B152" s="80"/>
      <c r="C152" s="80"/>
      <c r="D152" s="170"/>
      <c r="E152" s="170"/>
      <c r="F152" s="170"/>
      <c r="G152" s="170"/>
      <c r="H152" s="79"/>
      <c r="I152" s="75"/>
      <c r="J152" s="75"/>
      <c r="K152" s="163"/>
      <c r="L152" s="224"/>
      <c r="M152" s="184" t="str" cm="1">
        <f t="array" ref="M152">IF(AND(SUMPRODUCT(--(D152:E152&lt;&gt;""))=0,ISBLANK(K152)),"",IF(AND(K152&lt;&gt;"",NOT(ISNUMBER(K152))),"Please enter a numeric value for Total Emission",IF(AND(ISBLANK(K152),L152="BRT"),"Please enter a numeric value for Total Emission or a qualification for not providing BRT Total Emission",IF(ISBLANK(K152),"Please enter a numeric value for Total Emission",IF(ISBLANK(L152),"Please select ART, BRT or NE",IF(AND(ISBLANK(I152),ROUND(K152,6)&gt;0),"Enter method",IF(AND(ISBLANK(J152),L152&lt;&gt;""),"Ensure method is fully explained",IF(AND(SUMPRODUCT(--(D152:E152&lt;&gt;""))&gt;0,D152&lt;&gt;H152,K152=0),"Please explain change in M/ment type",IF(AND(SUMPRODUCT(--(D152:E152&lt;&gt;""))&gt;0,D152&lt;&gt;H152),IF(LEN(J152)&lt;5,"Please explain change in M/ment type; Ensure method is fully explained.",IF(AND(SUMPRODUCT(--(D152:E152&lt;&gt;""))&gt;0,D152&lt;&gt;H152),"Please explain change in M/ment type",IF(LEN(J152)&lt;5,"Ensure method is fully explained.","OK"))),IF(AND(ROUND(K152,6)&gt;0,LEN(J152)&lt;5),"Ensure method is fully explained.","OK"))))))))))</f>
        <v/>
      </c>
      <c r="N152" s="185" t="str" cm="1">
        <f t="array" ref="N152">IF(AND(SUMPRODUCT(--(D152:F152&lt;&gt;""))=0,ISBLANK(K152)),"",
IF(S152=FALSE,"Incorrect ART, BRT or NE. Please select correct threshold code",
IF(ISBLANK(F152),"No value for previous year",
IF(AND(F152=0,ROUND(K152,6)&gt;0,G152="NE"),"Please explain change from NE",
IF(AND(K152=0,L152="NE", OR(G152="ART",G152="BRT")),"Please explain change to NE",
IF(AND(SUMPRODUCT(--(D152:E152&lt;&gt;""))=0,F152=0,ROUND(K152,6)=0),"Previously not reported, please enter a value or 0 to confirm",IF(AND(G152="BRT",L152="BRT"),"OK",IF(AND(F152=0,OR(ROUND(K152,6)=0,K152&lt;C152),OR(G152="NA",G152="NE")),"OK",
IF(AND(SUMPRODUCT(--(D152:E152&lt;&gt;""))&gt;0,F152=0,ISBLANK(K152)),"Previously reported as BRT, please enter a value or provide explanation",
IF(AND(ROUND(F152,6)=ROUND(K152,6),ROUND(K152,6)&gt;0,NOT(ISBLANK(F152))),"Current = previous. Please re-enter value or provide explanation",
IF(AND(F152=0,ROUND(K152,6)=0,G152="ART",L152="NE"),"ART to NE – please explain",IF(AND(ROUND(K152,6)=0,G152="BRT"),"BRT to NE - please explain",
IF(AND(L152="NE",F152&gt;0,ABS(((K152-F152)/F152*100))&gt;=P152),CONCATENATE(FIXED(((K152-F152)/F152)*100,2),"% - please explain"),IF(AND(L152="ART",G152="ART",F152&gt;0,ABS(((K152-F152)/F152*100))&gt;=P152),CONCATENATE(FIXED(((K152-F152)/F152)*100,2),"% - please explain"),
IF(AND(ROUND(K152,6)=0,G152="BRT",F152&lt;&gt;0),CONCATENATE(FIXED(((K152-F152)/F152)*100,2),"% - BRT to NE - please explain"),
IF(AND(F152=0,ROUND(K152,6)&gt;0,G152="BRT",L152="BRT"),"OK",
IF(AND(F152=0,ROUND(K152,6)&gt;0,G152="BRT",L152="ART"),"BRT to ART – please explain",
IF(AND(F152=0,ROUND(K152,6)&gt;0),"please explain increase",
IF(AND(L152="ART",F152&lt;C152,F152&lt;&gt;0),CONCATENATE(FIXED(((K152-F152)/F152)*100,2),"% - BRT to ART – please explain"),
IF(AND(L152="ART",F152&lt;C152,F152=0),"No value for previous year",
IF(AND(L152="BRT",F152&gt;=C152,F152&lt;&gt;0),CONCATENATE(FIXED(((K152-F152)/F152)*100,2),"% - ART to BRT – please explain"),
IF(AND(L152="BRT",F152&gt;=C152,F152=0),"No value for previous year",
IF(AND(L152="BRT",F152&gt;0,ABS(((K152-F152)/F152*100))&lt;50),CONCATENATE(FIXED(((K152-F152)/F152)*100,2),"% - OK"),
IF(AND(L152="BRT",F152&gt;0,ABS(((K152-F152)/F152*100))&gt;=P152),CONCATENATE(FIXED(((K152-F152)/F152)*100,2),"% - please explain"),
IF(F152&lt;&gt;0,CONCATENATE(FIXED(((K152-F152)/F152)*100,2),"% - OK"),"No value for previous year")))))))))))))))))))))))))</f>
        <v/>
      </c>
      <c r="O152" s="75"/>
      <c r="P152" s="43" t="str" cm="1">
        <f t="array" ref="P152">IF(SUMPRODUCT(--(D152:E152&lt;&gt;""))=0,"",IF(ISERROR(VLOOKUP(A129,Codes!D$2:D$8,1,FALSE)),25,10))</f>
        <v/>
      </c>
      <c r="Q152" s="43" t="b" cm="1">
        <f t="array" ref="Q152">IF(AND(ISBLANK(K152), L152="BRT", LEN(O152)&gt;10), TRUE,
IF(SUMPRODUCT(--(D152:K152&lt;&gt;""))=0, TRUE,
IF(ISBLANK(L152), TRUE,
IF(S152=FALSE, FALSE,
IF(L152="INVALID", FALSE,
IF(AND(ISNUMBER(FIND("M/ment", M152)), LEN(O152)&gt;10), TRUE,
IF(AND(M152&lt;&gt;"OK", LEN(J152)&lt;10), FALSE,
IF(ISERR(FIND("OK", N152)),
IF(AND(FIND("please", LOWER(N152))&gt;0, LEN(O152)&lt;10), FALSE, TRUE),
TRUE))))))))</f>
        <v>1</v>
      </c>
      <c r="R152" t="str">
        <f t="shared" si="4"/>
        <v>BRT</v>
      </c>
      <c r="S152" t="b">
        <f t="shared" si="5"/>
        <v>0</v>
      </c>
    </row>
    <row r="153" spans="1:19" ht="25" customHeight="1">
      <c r="A153" s="171"/>
      <c r="B153" s="171"/>
      <c r="C153" s="171"/>
      <c r="D153" s="170"/>
      <c r="E153" s="170"/>
      <c r="F153" s="170"/>
      <c r="G153" s="170"/>
      <c r="H153" s="79"/>
      <c r="I153" s="75"/>
      <c r="J153" s="75"/>
      <c r="K153" s="163"/>
      <c r="L153" s="224"/>
      <c r="M153" s="184" t="str" cm="1">
        <f t="array" ref="M153">IF(AND(SUMPRODUCT(--(D153:E153&lt;&gt;""))=0,ISBLANK(K153)),"",IF(AND(K153&lt;&gt;"",NOT(ISNUMBER(K153))),"Please enter a numeric value for Total Emission",IF(AND(ISBLANK(K153),L153="BRT"),"Please enter a numeric value for Total Emission or a qualification for not providing BRT Total Emission",IF(ISBLANK(K153),"Please enter a numeric value for Total Emission",IF(ISBLANK(L153),"Please select ART, BRT or NE",IF(AND(ISBLANK(I153),ROUND(K153,6)&gt;0),"Enter method",IF(AND(ISBLANK(J153),L153&lt;&gt;""),"Ensure method is fully explained",IF(AND(SUMPRODUCT(--(D153:E153&lt;&gt;""))&gt;0,D153&lt;&gt;H153,K153=0),"Please explain change in M/ment type",IF(AND(SUMPRODUCT(--(D153:E153&lt;&gt;""))&gt;0,D153&lt;&gt;H153),IF(LEN(J153)&lt;5,"Please explain change in M/ment type; Ensure method is fully explained.",IF(AND(SUMPRODUCT(--(D153:E153&lt;&gt;""))&gt;0,D153&lt;&gt;H153),"Please explain change in M/ment type",IF(LEN(J153)&lt;5,"Ensure method is fully explained.","OK"))),IF(AND(ROUND(K153,6)&gt;0,LEN(J153)&lt;5),"Ensure method is fully explained.","OK"))))))))))</f>
        <v/>
      </c>
      <c r="N153" s="185" t="str" cm="1">
        <f t="array" ref="N153">IF(AND(SUMPRODUCT(--(D153:F153&lt;&gt;""))=0,ISBLANK(K153)),"",
IF(S153=FALSE,"Incorrect ART, BRT or NE. Please select correct threshold code",
IF(ISBLANK(F153),"No value for previous year",
IF(AND(F153=0,ROUND(K153,6)&gt;0,G153="NE"),"Please explain change from NE",
IF(AND(K153=0,L153="NE", OR(G153="ART",G153="BRT")),"Please explain change to NE",
IF(AND(SUMPRODUCT(--(D153:E153&lt;&gt;""))=0,F153=0,ROUND(K153,6)=0),"Previously not reported, please enter a value or 0 to confirm",IF(AND(G153="BRT",L153="BRT"),"OK",IF(AND(F153=0,OR(ROUND(K153,6)=0,K153&lt;C153),OR(G153="NA",G153="NE")),"OK",
IF(AND(SUMPRODUCT(--(D153:E153&lt;&gt;""))&gt;0,F153=0,ISBLANK(K153)),"Previously reported as BRT, please enter a value or provide explanation",
IF(AND(ROUND(F153,6)=ROUND(K153,6),ROUND(K153,6)&gt;0,NOT(ISBLANK(F153))),"Current = previous. Please re-enter value or provide explanation",
IF(AND(F153=0,ROUND(K153,6)=0,G153="ART",L153="NE"),"ART to NE – please explain",IF(AND(ROUND(K153,6)=0,G153="BRT"),"BRT to NE - please explain",
IF(AND(L153="NE",F153&gt;0,ABS(((K153-F153)/F153*100))&gt;=P153),CONCATENATE(FIXED(((K153-F153)/F153)*100,2),"% - please explain"),IF(AND(L153="ART",G153="ART",F153&gt;0,ABS(((K153-F153)/F153*100))&gt;=P153),CONCATENATE(FIXED(((K153-F153)/F153)*100,2),"% - please explain"),
IF(AND(ROUND(K153,6)=0,G153="BRT",F153&lt;&gt;0),CONCATENATE(FIXED(((K153-F153)/F153)*100,2),"% - BRT to NE - please explain"),
IF(AND(F153=0,ROUND(K153,6)&gt;0,G153="BRT",L153="BRT"),"OK",
IF(AND(F153=0,ROUND(K153,6)&gt;0,G153="BRT",L153="ART"),"BRT to ART – please explain",
IF(AND(F153=0,ROUND(K153,6)&gt;0),"please explain increase",
IF(AND(L153="ART",F153&lt;C153,F153&lt;&gt;0),CONCATENATE(FIXED(((K153-F153)/F153)*100,2),"% - BRT to ART – please explain"),
IF(AND(L153="ART",F153&lt;C153,F153=0),"No value for previous year",
IF(AND(L153="BRT",F153&gt;=C153,F153&lt;&gt;0),CONCATENATE(FIXED(((K153-F153)/F153)*100,2),"% - ART to BRT – please explain"),
IF(AND(L153="BRT",F153&gt;=C153,F153=0),"No value for previous year",
IF(AND(L153="BRT",F153&gt;0,ABS(((K153-F153)/F153*100))&lt;50),CONCATENATE(FIXED(((K153-F153)/F153)*100,2),"% - OK"),
IF(AND(L153="BRT",F153&gt;0,ABS(((K153-F153)/F153*100))&gt;=P153),CONCATENATE(FIXED(((K153-F153)/F153)*100,2),"% - please explain"),
IF(F153&lt;&gt;0,CONCATENATE(FIXED(((K153-F153)/F153)*100,2),"% - OK"),"No value for previous year")))))))))))))))))))))))))</f>
        <v/>
      </c>
      <c r="O153" s="75"/>
      <c r="P153" s="43" t="str" cm="1">
        <f t="array" ref="P153">IF(SUMPRODUCT(--(D153:E153&lt;&gt;""))=0,"",IF(ISERROR(VLOOKUP(A130,Codes!D$2:D$8,1,FALSE)),25,10))</f>
        <v/>
      </c>
      <c r="Q153" s="43" t="b" cm="1">
        <f t="array" ref="Q153">IF(AND(ISBLANK(K153), L153="BRT", LEN(O153)&gt;10), TRUE,
IF(SUMPRODUCT(--(D153:K153&lt;&gt;""))=0, TRUE,
IF(ISBLANK(L153), TRUE,
IF(S153=FALSE, FALSE,
IF(L153="INVALID", FALSE,
IF(AND(ISNUMBER(FIND("M/ment", M153)), LEN(O153)&gt;10), TRUE,
IF(AND(M153&lt;&gt;"OK", LEN(J153)&lt;10), FALSE,
IF(ISERR(FIND("OK", N153)),
IF(AND(FIND("please", LOWER(N153))&gt;0, LEN(O153)&lt;10), FALSE, TRUE),
TRUE))))))))</f>
        <v>1</v>
      </c>
      <c r="R153" t="str">
        <f t="shared" si="4"/>
        <v>BRT</v>
      </c>
      <c r="S153" t="b">
        <f t="shared" si="5"/>
        <v>0</v>
      </c>
    </row>
    <row r="154" spans="1:19" ht="25" customHeight="1">
      <c r="A154" s="171"/>
      <c r="B154" s="171"/>
      <c r="C154" s="171"/>
      <c r="D154" s="170"/>
      <c r="E154" s="170"/>
      <c r="F154" s="170"/>
      <c r="G154" s="170"/>
      <c r="H154" s="79"/>
      <c r="I154" s="75"/>
      <c r="J154" s="75"/>
      <c r="K154" s="163"/>
      <c r="L154" s="224"/>
      <c r="M154" s="184" t="str" cm="1">
        <f t="array" ref="M154">IF(AND(SUMPRODUCT(--(D154:E154&lt;&gt;""))=0,ISBLANK(K154)),"",IF(AND(K154&lt;&gt;"",NOT(ISNUMBER(K154))),"Please enter a numeric value for Total Emission",IF(AND(ISBLANK(K154),L154="BRT"),"Please enter a numeric value for Total Emission or a qualification for not providing BRT Total Emission",IF(ISBLANK(K154),"Please enter a numeric value for Total Emission",IF(ISBLANK(L154),"Please select ART, BRT or NE",IF(AND(ISBLANK(I154),ROUND(K154,6)&gt;0),"Enter method",IF(AND(ISBLANK(J154),L154&lt;&gt;""),"Ensure method is fully explained",IF(AND(SUMPRODUCT(--(D154:E154&lt;&gt;""))&gt;0,D154&lt;&gt;H154,K154=0),"Please explain change in M/ment type",IF(AND(SUMPRODUCT(--(D154:E154&lt;&gt;""))&gt;0,D154&lt;&gt;H154),IF(LEN(J154)&lt;5,"Please explain change in M/ment type; Ensure method is fully explained.",IF(AND(SUMPRODUCT(--(D154:E154&lt;&gt;""))&gt;0,D154&lt;&gt;H154),"Please explain change in M/ment type",IF(LEN(J154)&lt;5,"Ensure method is fully explained.","OK"))),IF(AND(ROUND(K154,6)&gt;0,LEN(J154)&lt;5),"Ensure method is fully explained.","OK"))))))))))</f>
        <v/>
      </c>
      <c r="N154" s="185" t="str" cm="1">
        <f t="array" ref="N154">IF(AND(SUMPRODUCT(--(D154:F154&lt;&gt;""))=0,ISBLANK(K154)),"",
IF(S154=FALSE,"Incorrect ART, BRT or NE. Please select correct threshold code",
IF(ISBLANK(F154),"No value for previous year",
IF(AND(F154=0,ROUND(K154,6)&gt;0,G154="NE"),"Please explain change from NE",
IF(AND(K154=0,L154="NE", OR(G154="ART",G154="BRT")),"Please explain change to NE",
IF(AND(SUMPRODUCT(--(D154:E154&lt;&gt;""))=0,F154=0,ROUND(K154,6)=0),"Previously not reported, please enter a value or 0 to confirm",IF(AND(G154="BRT",L154="BRT"),"OK",IF(AND(F154=0,OR(ROUND(K154,6)=0,K154&lt;C154),OR(G154="NA",G154="NE")),"OK",
IF(AND(SUMPRODUCT(--(D154:E154&lt;&gt;""))&gt;0,F154=0,ISBLANK(K154)),"Previously reported as BRT, please enter a value or provide explanation",
IF(AND(ROUND(F154,6)=ROUND(K154,6),ROUND(K154,6)&gt;0,NOT(ISBLANK(F154))),"Current = previous. Please re-enter value or provide explanation",
IF(AND(F154=0,ROUND(K154,6)=0,G154="ART",L154="NE"),"ART to NE – please explain",IF(AND(ROUND(K154,6)=0,G154="BRT"),"BRT to NE - please explain",
IF(AND(L154="NE",F154&gt;0,ABS(((K154-F154)/F154*100))&gt;=P154),CONCATENATE(FIXED(((K154-F154)/F154)*100,2),"% - please explain"),IF(AND(L154="ART",G154="ART",F154&gt;0,ABS(((K154-F154)/F154*100))&gt;=P154),CONCATENATE(FIXED(((K154-F154)/F154)*100,2),"% - please explain"),
IF(AND(ROUND(K154,6)=0,G154="BRT",F154&lt;&gt;0),CONCATENATE(FIXED(((K154-F154)/F154)*100,2),"% - BRT to NE - please explain"),
IF(AND(F154=0,ROUND(K154,6)&gt;0,G154="BRT",L154="BRT"),"OK",
IF(AND(F154=0,ROUND(K154,6)&gt;0,G154="BRT",L154="ART"),"BRT to ART – please explain",
IF(AND(F154=0,ROUND(K154,6)&gt;0),"please explain increase",
IF(AND(L154="ART",F154&lt;C154,F154&lt;&gt;0),CONCATENATE(FIXED(((K154-F154)/F154)*100,2),"% - BRT to ART – please explain"),
IF(AND(L154="ART",F154&lt;C154,F154=0),"No value for previous year",
IF(AND(L154="BRT",F154&gt;=C154,F154&lt;&gt;0),CONCATENATE(FIXED(((K154-F154)/F154)*100,2),"% - ART to BRT – please explain"),
IF(AND(L154="BRT",F154&gt;=C154,F154=0),"No value for previous year",
IF(AND(L154="BRT",F154&gt;0,ABS(((K154-F154)/F154*100))&lt;50),CONCATENATE(FIXED(((K154-F154)/F154)*100,2),"% - OK"),
IF(AND(L154="BRT",F154&gt;0,ABS(((K154-F154)/F154*100))&gt;=P154),CONCATENATE(FIXED(((K154-F154)/F154)*100,2),"% - please explain"),
IF(F154&lt;&gt;0,CONCATENATE(FIXED(((K154-F154)/F154)*100,2),"% - OK"),"No value for previous year")))))))))))))))))))))))))</f>
        <v/>
      </c>
      <c r="O154" s="75"/>
      <c r="P154" s="43" t="str" cm="1">
        <f t="array" ref="P154">IF(SUMPRODUCT(--(D154:E154&lt;&gt;""))=0,"",IF(ISERROR(VLOOKUP(A131,Codes!D$2:D$8,1,FALSE)),25,10))</f>
        <v/>
      </c>
      <c r="Q154" s="43" t="b" cm="1">
        <f t="array" ref="Q154">IF(AND(ISBLANK(K154), L154="BRT", LEN(O154)&gt;10), TRUE,
IF(SUMPRODUCT(--(D154:K154&lt;&gt;""))=0, TRUE,
IF(ISBLANK(L154), TRUE,
IF(S154=FALSE, FALSE,
IF(L154="INVALID", FALSE,
IF(AND(ISNUMBER(FIND("M/ment", M154)), LEN(O154)&gt;10), TRUE,
IF(AND(M154&lt;&gt;"OK", LEN(J154)&lt;10), FALSE,
IF(ISERR(FIND("OK", N154)),
IF(AND(FIND("please", LOWER(N154))&gt;0, LEN(O154)&lt;10), FALSE, TRUE),
TRUE))))))))</f>
        <v>1</v>
      </c>
      <c r="R154" t="str">
        <f t="shared" si="4"/>
        <v>BRT</v>
      </c>
      <c r="S154" t="b">
        <f t="shared" si="5"/>
        <v>0</v>
      </c>
    </row>
    <row r="155" spans="1:19" ht="25" customHeight="1">
      <c r="A155" s="171"/>
      <c r="B155" s="171"/>
      <c r="C155" s="171"/>
      <c r="D155" s="170"/>
      <c r="E155" s="170"/>
      <c r="F155" s="170"/>
      <c r="G155" s="170"/>
      <c r="H155" s="79"/>
      <c r="I155" s="75"/>
      <c r="J155" s="75"/>
      <c r="K155" s="163"/>
      <c r="L155" s="224"/>
      <c r="M155" s="184" t="str" cm="1">
        <f t="array" ref="M155">IF(AND(SUMPRODUCT(--(D155:E155&lt;&gt;""))=0,ISBLANK(K155)),"",IF(AND(K155&lt;&gt;"",NOT(ISNUMBER(K155))),"Please enter a numeric value for Total Emission",IF(AND(ISBLANK(K155),L155="BRT"),"Please enter a numeric value for Total Emission or a qualification for not providing BRT Total Emission",IF(ISBLANK(K155),"Please enter a numeric value for Total Emission",IF(ISBLANK(L155),"Please select ART, BRT or NE",IF(AND(ISBLANK(I155),ROUND(K155,6)&gt;0),"Enter method",IF(AND(ISBLANK(J155),L155&lt;&gt;""),"Ensure method is fully explained",IF(AND(SUMPRODUCT(--(D155:E155&lt;&gt;""))&gt;0,D155&lt;&gt;H155,K155=0),"Please explain change in M/ment type",IF(AND(SUMPRODUCT(--(D155:E155&lt;&gt;""))&gt;0,D155&lt;&gt;H155),IF(LEN(J155)&lt;5,"Please explain change in M/ment type; Ensure method is fully explained.",IF(AND(SUMPRODUCT(--(D155:E155&lt;&gt;""))&gt;0,D155&lt;&gt;H155),"Please explain change in M/ment type",IF(LEN(J155)&lt;5,"Ensure method is fully explained.","OK"))),IF(AND(ROUND(K155,6)&gt;0,LEN(J155)&lt;5),"Ensure method is fully explained.","OK"))))))))))</f>
        <v/>
      </c>
      <c r="N155" s="185" t="str" cm="1">
        <f t="array" ref="N155">IF(AND(SUMPRODUCT(--(D155:F155&lt;&gt;""))=0,ISBLANK(K155)),"",
IF(S155=FALSE,"Incorrect ART, BRT or NE. Please select correct threshold code",
IF(ISBLANK(F155),"No value for previous year",
IF(AND(F155=0,ROUND(K155,6)&gt;0,G155="NE"),"Please explain change from NE",
IF(AND(K155=0,L155="NE", OR(G155="ART",G155="BRT")),"Please explain change to NE",
IF(AND(SUMPRODUCT(--(D155:E155&lt;&gt;""))=0,F155=0,ROUND(K155,6)=0),"Previously not reported, please enter a value or 0 to confirm",IF(AND(G155="BRT",L155="BRT"),"OK",IF(AND(F155=0,OR(ROUND(K155,6)=0,K155&lt;C155),OR(G155="NA",G155="NE")),"OK",
IF(AND(SUMPRODUCT(--(D155:E155&lt;&gt;""))&gt;0,F155=0,ISBLANK(K155)),"Previously reported as BRT, please enter a value or provide explanation",
IF(AND(ROUND(F155,6)=ROUND(K155,6),ROUND(K155,6)&gt;0,NOT(ISBLANK(F155))),"Current = previous. Please re-enter value or provide explanation",
IF(AND(F155=0,ROUND(K155,6)=0,G155="ART",L155="NE"),"ART to NE – please explain",IF(AND(ROUND(K155,6)=0,G155="BRT"),"BRT to NE - please explain",
IF(AND(L155="NE",F155&gt;0,ABS(((K155-F155)/F155*100))&gt;=P155),CONCATENATE(FIXED(((K155-F155)/F155)*100,2),"% - please explain"),IF(AND(L155="ART",G155="ART",F155&gt;0,ABS(((K155-F155)/F155*100))&gt;=P155),CONCATENATE(FIXED(((K155-F155)/F155)*100,2),"% - please explain"),
IF(AND(ROUND(K155,6)=0,G155="BRT",F155&lt;&gt;0),CONCATENATE(FIXED(((K155-F155)/F155)*100,2),"% - BRT to NE - please explain"),
IF(AND(F155=0,ROUND(K155,6)&gt;0,G155="BRT",L155="BRT"),"OK",
IF(AND(F155=0,ROUND(K155,6)&gt;0,G155="BRT",L155="ART"),"BRT to ART – please explain",
IF(AND(F155=0,ROUND(K155,6)&gt;0),"please explain increase",
IF(AND(L155="ART",F155&lt;C155,F155&lt;&gt;0),CONCATENATE(FIXED(((K155-F155)/F155)*100,2),"% - BRT to ART – please explain"),
IF(AND(L155="ART",F155&lt;C155,F155=0),"No value for previous year",
IF(AND(L155="BRT",F155&gt;=C155,F155&lt;&gt;0),CONCATENATE(FIXED(((K155-F155)/F155)*100,2),"% - ART to BRT – please explain"),
IF(AND(L155="BRT",F155&gt;=C155,F155=0),"No value for previous year",
IF(AND(L155="BRT",F155&gt;0,ABS(((K155-F155)/F155*100))&lt;50),CONCATENATE(FIXED(((K155-F155)/F155)*100,2),"% - OK"),
IF(AND(L155="BRT",F155&gt;0,ABS(((K155-F155)/F155*100))&gt;=P155),CONCATENATE(FIXED(((K155-F155)/F155)*100,2),"% - please explain"),
IF(F155&lt;&gt;0,CONCATENATE(FIXED(((K155-F155)/F155)*100,2),"% - OK"),"No value for previous year")))))))))))))))))))))))))</f>
        <v/>
      </c>
      <c r="O155" s="75"/>
      <c r="P155" s="43" t="str" cm="1">
        <f t="array" ref="P155">IF(SUMPRODUCT(--(D155:E155&lt;&gt;""))=0,"",IF(ISERROR(VLOOKUP(A132,Codes!D$2:D$8,1,FALSE)),25,10))</f>
        <v/>
      </c>
      <c r="Q155" s="43" t="b" cm="1">
        <f t="array" ref="Q155">IF(AND(ISBLANK(K155), L155="BRT", LEN(O155)&gt;10), TRUE,
IF(SUMPRODUCT(--(D155:K155&lt;&gt;""))=0, TRUE,
IF(ISBLANK(L155), TRUE,
IF(S155=FALSE, FALSE,
IF(L155="INVALID", FALSE,
IF(AND(ISNUMBER(FIND("M/ment", M155)), LEN(O155)&gt;10), TRUE,
IF(AND(M155&lt;&gt;"OK", LEN(J155)&lt;10), FALSE,
IF(ISERR(FIND("OK", N155)),
IF(AND(FIND("please", LOWER(N155))&gt;0, LEN(O155)&lt;10), FALSE, TRUE),
TRUE))))))))</f>
        <v>1</v>
      </c>
      <c r="R155" t="str">
        <f t="shared" si="4"/>
        <v>BRT</v>
      </c>
      <c r="S155" t="b">
        <f t="shared" si="5"/>
        <v>0</v>
      </c>
    </row>
    <row r="156" spans="1:19" ht="25" customHeight="1">
      <c r="A156" s="171"/>
      <c r="B156" s="171"/>
      <c r="C156" s="171"/>
      <c r="D156" s="170"/>
      <c r="E156" s="170"/>
      <c r="F156" s="170"/>
      <c r="G156" s="170"/>
      <c r="H156" s="79"/>
      <c r="I156" s="75"/>
      <c r="J156" s="75"/>
      <c r="K156" s="163"/>
      <c r="L156" s="224"/>
      <c r="M156" s="184" t="str" cm="1">
        <f t="array" ref="M156">IF(AND(SUMPRODUCT(--(D156:E156&lt;&gt;""))=0,ISBLANK(K156)),"",IF(AND(K156&lt;&gt;"",NOT(ISNUMBER(K156))),"Please enter a numeric value for Total Emission",IF(AND(ISBLANK(K156),L156="BRT"),"Please enter a numeric value for Total Emission or a qualification for not providing BRT Total Emission",IF(ISBLANK(K156),"Please enter a numeric value for Total Emission",IF(ISBLANK(L156),"Please select ART, BRT or NE",IF(AND(ISBLANK(I156),ROUND(K156,6)&gt;0),"Enter method",IF(AND(ISBLANK(J156),L156&lt;&gt;""),"Ensure method is fully explained",IF(AND(SUMPRODUCT(--(D156:E156&lt;&gt;""))&gt;0,D156&lt;&gt;H156,K156=0),"Please explain change in M/ment type",IF(AND(SUMPRODUCT(--(D156:E156&lt;&gt;""))&gt;0,D156&lt;&gt;H156),IF(LEN(J156)&lt;5,"Please explain change in M/ment type; Ensure method is fully explained.",IF(AND(SUMPRODUCT(--(D156:E156&lt;&gt;""))&gt;0,D156&lt;&gt;H156),"Please explain change in M/ment type",IF(LEN(J156)&lt;5,"Ensure method is fully explained.","OK"))),IF(AND(ROUND(K156,6)&gt;0,LEN(J156)&lt;5),"Ensure method is fully explained.","OK"))))))))))</f>
        <v/>
      </c>
      <c r="N156" s="185" t="str" cm="1">
        <f t="array" ref="N156">IF(AND(SUMPRODUCT(--(D156:F156&lt;&gt;""))=0,ISBLANK(K156)),"",
IF(S156=FALSE,"Incorrect ART, BRT or NE. Please select correct threshold code",
IF(ISBLANK(F156),"No value for previous year",
IF(AND(F156=0,ROUND(K156,6)&gt;0,G156="NE"),"Please explain change from NE",
IF(AND(K156=0,L156="NE", OR(G156="ART",G156="BRT")),"Please explain change to NE",
IF(AND(SUMPRODUCT(--(D156:E156&lt;&gt;""))=0,F156=0,ROUND(K156,6)=0),"Previously not reported, please enter a value or 0 to confirm",IF(AND(G156="BRT",L156="BRT"),"OK",IF(AND(F156=0,OR(ROUND(K156,6)=0,K156&lt;C156),OR(G156="NA",G156="NE")),"OK",
IF(AND(SUMPRODUCT(--(D156:E156&lt;&gt;""))&gt;0,F156=0,ISBLANK(K156)),"Previously reported as BRT, please enter a value or provide explanation",
IF(AND(ROUND(F156,6)=ROUND(K156,6),ROUND(K156,6)&gt;0,NOT(ISBLANK(F156))),"Current = previous. Please re-enter value or provide explanation",
IF(AND(F156=0,ROUND(K156,6)=0,G156="ART",L156="NE"),"ART to NE – please explain",IF(AND(ROUND(K156,6)=0,G156="BRT"),"BRT to NE - please explain",
IF(AND(L156="NE",F156&gt;0,ABS(((K156-F156)/F156*100))&gt;=P156),CONCATENATE(FIXED(((K156-F156)/F156)*100,2),"% - please explain"),IF(AND(L156="ART",G156="ART",F156&gt;0,ABS(((K156-F156)/F156*100))&gt;=P156),CONCATENATE(FIXED(((K156-F156)/F156)*100,2),"% - please explain"),
IF(AND(ROUND(K156,6)=0,G156="BRT",F156&lt;&gt;0),CONCATENATE(FIXED(((K156-F156)/F156)*100,2),"% - BRT to NE - please explain"),
IF(AND(F156=0,ROUND(K156,6)&gt;0,G156="BRT",L156="BRT"),"OK",
IF(AND(F156=0,ROUND(K156,6)&gt;0,G156="BRT",L156="ART"),"BRT to ART – please explain",
IF(AND(F156=0,ROUND(K156,6)&gt;0),"please explain increase",
IF(AND(L156="ART",F156&lt;C156,F156&lt;&gt;0),CONCATENATE(FIXED(((K156-F156)/F156)*100,2),"% - BRT to ART – please explain"),
IF(AND(L156="ART",F156&lt;C156,F156=0),"No value for previous year",
IF(AND(L156="BRT",F156&gt;=C156,F156&lt;&gt;0),CONCATENATE(FIXED(((K156-F156)/F156)*100,2),"% - ART to BRT – please explain"),
IF(AND(L156="BRT",F156&gt;=C156,F156=0),"No value for previous year",
IF(AND(L156="BRT",F156&gt;0,ABS(((K156-F156)/F156*100))&lt;50),CONCATENATE(FIXED(((K156-F156)/F156)*100,2),"% - OK"),
IF(AND(L156="BRT",F156&gt;0,ABS(((K156-F156)/F156*100))&gt;=P156),CONCATENATE(FIXED(((K156-F156)/F156)*100,2),"% - please explain"),
IF(F156&lt;&gt;0,CONCATENATE(FIXED(((K156-F156)/F156)*100,2),"% - OK"),"No value for previous year")))))))))))))))))))))))))</f>
        <v/>
      </c>
      <c r="O156" s="75"/>
      <c r="P156" s="43" t="str" cm="1">
        <f t="array" ref="P156">IF(SUMPRODUCT(--(D156:E156&lt;&gt;""))=0,"",IF(ISERROR(VLOOKUP(A133,Codes!D$2:D$8,1,FALSE)),25,10))</f>
        <v/>
      </c>
      <c r="Q156" s="43" t="b" cm="1">
        <f t="array" ref="Q156">IF(AND(ISBLANK(K156), L156="BRT", LEN(O156)&gt;10), TRUE,
IF(SUMPRODUCT(--(D156:K156&lt;&gt;""))=0, TRUE,
IF(ISBLANK(L156), TRUE,
IF(S156=FALSE, FALSE,
IF(L156="INVALID", FALSE,
IF(AND(ISNUMBER(FIND("M/ment", M156)), LEN(O156)&gt;10), TRUE,
IF(AND(M156&lt;&gt;"OK", LEN(J156)&lt;10), FALSE,
IF(ISERR(FIND("OK", N156)),
IF(AND(FIND("please", LOWER(N156))&gt;0, LEN(O156)&lt;10), FALSE, TRUE),
TRUE))))))))</f>
        <v>1</v>
      </c>
      <c r="R156" t="str">
        <f t="shared" si="4"/>
        <v>BRT</v>
      </c>
      <c r="S156" t="b">
        <f t="shared" si="5"/>
        <v>0</v>
      </c>
    </row>
    <row r="157" spans="1:19" ht="25" customHeight="1">
      <c r="A157" s="171"/>
      <c r="B157" s="171"/>
      <c r="C157" s="171"/>
      <c r="D157" s="170"/>
      <c r="E157" s="170"/>
      <c r="F157" s="170"/>
      <c r="G157" s="170"/>
      <c r="H157" s="79"/>
      <c r="I157" s="75"/>
      <c r="J157" s="75"/>
      <c r="K157" s="163"/>
      <c r="L157" s="224"/>
      <c r="M157" s="184" t="str" cm="1">
        <f t="array" ref="M157">IF(AND(SUMPRODUCT(--(D157:E157&lt;&gt;""))=0,ISBLANK(K157)),"",IF(AND(K157&lt;&gt;"",NOT(ISNUMBER(K157))),"Please enter a numeric value for Total Emission",IF(AND(ISBLANK(K157),L157="BRT"),"Please enter a numeric value for Total Emission or a qualification for not providing BRT Total Emission",IF(ISBLANK(K157),"Please enter a numeric value for Total Emission",IF(ISBLANK(L157),"Please select ART, BRT or NE",IF(AND(ISBLANK(I157),ROUND(K157,6)&gt;0),"Enter method",IF(AND(ISBLANK(J157),L157&lt;&gt;""),"Ensure method is fully explained",IF(AND(SUMPRODUCT(--(D157:E157&lt;&gt;""))&gt;0,D157&lt;&gt;H157,K157=0),"Please explain change in M/ment type",IF(AND(SUMPRODUCT(--(D157:E157&lt;&gt;""))&gt;0,D157&lt;&gt;H157),IF(LEN(J157)&lt;5,"Please explain change in M/ment type; Ensure method is fully explained.",IF(AND(SUMPRODUCT(--(D157:E157&lt;&gt;""))&gt;0,D157&lt;&gt;H157),"Please explain change in M/ment type",IF(LEN(J157)&lt;5,"Ensure method is fully explained.","OK"))),IF(AND(ROUND(K157,6)&gt;0,LEN(J157)&lt;5),"Ensure method is fully explained.","OK"))))))))))</f>
        <v/>
      </c>
      <c r="N157" s="185" t="str" cm="1">
        <f t="array" ref="N157">IF(AND(SUMPRODUCT(--(D157:F157&lt;&gt;""))=0,ISBLANK(K157)),"",
IF(S157=FALSE,"Incorrect ART, BRT or NE. Please select correct threshold code",
IF(ISBLANK(F157),"No value for previous year",
IF(AND(F157=0,ROUND(K157,6)&gt;0,G157="NE"),"Please explain change from NE",
IF(AND(K157=0,L157="NE", OR(G157="ART",G157="BRT")),"Please explain change to NE",
IF(AND(SUMPRODUCT(--(D157:E157&lt;&gt;""))=0,F157=0,ROUND(K157,6)=0),"Previously not reported, please enter a value or 0 to confirm",IF(AND(G157="BRT",L157="BRT"),"OK",IF(AND(F157=0,OR(ROUND(K157,6)=0,K157&lt;C157),OR(G157="NA",G157="NE")),"OK",
IF(AND(SUMPRODUCT(--(D157:E157&lt;&gt;""))&gt;0,F157=0,ISBLANK(K157)),"Previously reported as BRT, please enter a value or provide explanation",
IF(AND(ROUND(F157,6)=ROUND(K157,6),ROUND(K157,6)&gt;0,NOT(ISBLANK(F157))),"Current = previous. Please re-enter value or provide explanation",
IF(AND(F157=0,ROUND(K157,6)=0,G157="ART",L157="NE"),"ART to NE – please explain",IF(AND(ROUND(K157,6)=0,G157="BRT"),"BRT to NE - please explain",
IF(AND(L157="NE",F157&gt;0,ABS(((K157-F157)/F157*100))&gt;=P157),CONCATENATE(FIXED(((K157-F157)/F157)*100,2),"% - please explain"),IF(AND(L157="ART",G157="ART",F157&gt;0,ABS(((K157-F157)/F157*100))&gt;=P157),CONCATENATE(FIXED(((K157-F157)/F157)*100,2),"% - please explain"),
IF(AND(ROUND(K157,6)=0,G157="BRT",F157&lt;&gt;0),CONCATENATE(FIXED(((K157-F157)/F157)*100,2),"% - BRT to NE - please explain"),
IF(AND(F157=0,ROUND(K157,6)&gt;0,G157="BRT",L157="BRT"),"OK",
IF(AND(F157=0,ROUND(K157,6)&gt;0,G157="BRT",L157="ART"),"BRT to ART – please explain",
IF(AND(F157=0,ROUND(K157,6)&gt;0),"please explain increase",
IF(AND(L157="ART",F157&lt;C157,F157&lt;&gt;0),CONCATENATE(FIXED(((K157-F157)/F157)*100,2),"% - BRT to ART – please explain"),
IF(AND(L157="ART",F157&lt;C157,F157=0),"No value for previous year",
IF(AND(L157="BRT",F157&gt;=C157,F157&lt;&gt;0),CONCATENATE(FIXED(((K157-F157)/F157)*100,2),"% - ART to BRT – please explain"),
IF(AND(L157="BRT",F157&gt;=C157,F157=0),"No value for previous year",
IF(AND(L157="BRT",F157&gt;0,ABS(((K157-F157)/F157*100))&lt;50),CONCATENATE(FIXED(((K157-F157)/F157)*100,2),"% - OK"),
IF(AND(L157="BRT",F157&gt;0,ABS(((K157-F157)/F157*100))&gt;=P157),CONCATENATE(FIXED(((K157-F157)/F157)*100,2),"% - please explain"),
IF(F157&lt;&gt;0,CONCATENATE(FIXED(((K157-F157)/F157)*100,2),"% - OK"),"No value for previous year")))))))))))))))))))))))))</f>
        <v/>
      </c>
      <c r="O157" s="75"/>
      <c r="P157" s="43" t="str" cm="1">
        <f t="array" ref="P157">IF(SUMPRODUCT(--(D157:E157&lt;&gt;""))=0,"",IF(ISERROR(VLOOKUP(A134,Codes!D$2:D$8,1,FALSE)),25,10))</f>
        <v/>
      </c>
      <c r="Q157" s="43" t="b" cm="1">
        <f t="array" ref="Q157">IF(AND(ISBLANK(K157), L157="BRT", LEN(O157)&gt;10), TRUE,
IF(SUMPRODUCT(--(D157:K157&lt;&gt;""))=0, TRUE,
IF(ISBLANK(L157), TRUE,
IF(S157=FALSE, FALSE,
IF(L157="INVALID", FALSE,
IF(AND(ISNUMBER(FIND("M/ment", M157)), LEN(O157)&gt;10), TRUE,
IF(AND(M157&lt;&gt;"OK", LEN(J157)&lt;10), FALSE,
IF(ISERR(FIND("OK", N157)),
IF(AND(FIND("please", LOWER(N157))&gt;0, LEN(O157)&lt;10), FALSE, TRUE),
TRUE))))))))</f>
        <v>1</v>
      </c>
      <c r="R157" t="str">
        <f t="shared" si="4"/>
        <v>BRT</v>
      </c>
      <c r="S157" t="b">
        <f t="shared" si="5"/>
        <v>0</v>
      </c>
    </row>
    <row r="158" spans="1:19" ht="25" customHeight="1">
      <c r="A158" s="171"/>
      <c r="B158" s="171"/>
      <c r="C158" s="171"/>
      <c r="D158" s="170"/>
      <c r="E158" s="170"/>
      <c r="F158" s="170"/>
      <c r="G158" s="170"/>
      <c r="H158" s="79"/>
      <c r="I158" s="75"/>
      <c r="J158" s="75"/>
      <c r="K158" s="163"/>
      <c r="L158" s="224"/>
      <c r="M158" s="184" t="str" cm="1">
        <f t="array" ref="M158">IF(AND(SUMPRODUCT(--(D158:E158&lt;&gt;""))=0,ISBLANK(K158)),"",IF(AND(K158&lt;&gt;"",NOT(ISNUMBER(K158))),"Please enter a numeric value for Total Emission",IF(AND(ISBLANK(K158),L158="BRT"),"Please enter a numeric value for Total Emission or a qualification for not providing BRT Total Emission",IF(ISBLANK(K158),"Please enter a numeric value for Total Emission",IF(ISBLANK(L158),"Please select ART, BRT or NE",IF(AND(ISBLANK(I158),ROUND(K158,6)&gt;0),"Enter method",IF(AND(ISBLANK(J158),L158&lt;&gt;""),"Ensure method is fully explained",IF(AND(SUMPRODUCT(--(D158:E158&lt;&gt;""))&gt;0,D158&lt;&gt;H158,K158=0),"Please explain change in M/ment type",IF(AND(SUMPRODUCT(--(D158:E158&lt;&gt;""))&gt;0,D158&lt;&gt;H158),IF(LEN(J158)&lt;5,"Please explain change in M/ment type; Ensure method is fully explained.",IF(AND(SUMPRODUCT(--(D158:E158&lt;&gt;""))&gt;0,D158&lt;&gt;H158),"Please explain change in M/ment type",IF(LEN(J158)&lt;5,"Ensure method is fully explained.","OK"))),IF(AND(ROUND(K158,6)&gt;0,LEN(J158)&lt;5),"Ensure method is fully explained.","OK"))))))))))</f>
        <v/>
      </c>
      <c r="N158" s="185" t="str" cm="1">
        <f t="array" ref="N158">IF(AND(SUMPRODUCT(--(D158:F158&lt;&gt;""))=0,ISBLANK(K158)),"",
IF(S158=FALSE,"Incorrect ART, BRT or NE. Please select correct threshold code",
IF(ISBLANK(F158),"No value for previous year",
IF(AND(F158=0,ROUND(K158,6)&gt;0,G158="NE"),"Please explain change from NE",
IF(AND(K158=0,L158="NE", OR(G158="ART",G158="BRT")),"Please explain change to NE",
IF(AND(SUMPRODUCT(--(D158:E158&lt;&gt;""))=0,F158=0,ROUND(K158,6)=0),"Previously not reported, please enter a value or 0 to confirm",IF(AND(G158="BRT",L158="BRT"),"OK",IF(AND(F158=0,OR(ROUND(K158,6)=0,K158&lt;C158),OR(G158="NA",G158="NE")),"OK",
IF(AND(SUMPRODUCT(--(D158:E158&lt;&gt;""))&gt;0,F158=0,ISBLANK(K158)),"Previously reported as BRT, please enter a value or provide explanation",
IF(AND(ROUND(F158,6)=ROUND(K158,6),ROUND(K158,6)&gt;0,NOT(ISBLANK(F158))),"Current = previous. Please re-enter value or provide explanation",
IF(AND(F158=0,ROUND(K158,6)=0,G158="ART",L158="NE"),"ART to NE – please explain",IF(AND(ROUND(K158,6)=0,G158="BRT"),"BRT to NE - please explain",
IF(AND(L158="NE",F158&gt;0,ABS(((K158-F158)/F158*100))&gt;=P158),CONCATENATE(FIXED(((K158-F158)/F158)*100,2),"% - please explain"),IF(AND(L158="ART",G158="ART",F158&gt;0,ABS(((K158-F158)/F158*100))&gt;=P158),CONCATENATE(FIXED(((K158-F158)/F158)*100,2),"% - please explain"),
IF(AND(ROUND(K158,6)=0,G158="BRT",F158&lt;&gt;0),CONCATENATE(FIXED(((K158-F158)/F158)*100,2),"% - BRT to NE - please explain"),
IF(AND(F158=0,ROUND(K158,6)&gt;0,G158="BRT",L158="BRT"),"OK",
IF(AND(F158=0,ROUND(K158,6)&gt;0,G158="BRT",L158="ART"),"BRT to ART – please explain",
IF(AND(F158=0,ROUND(K158,6)&gt;0),"please explain increase",
IF(AND(L158="ART",F158&lt;C158,F158&lt;&gt;0),CONCATENATE(FIXED(((K158-F158)/F158)*100,2),"% - BRT to ART – please explain"),
IF(AND(L158="ART",F158&lt;C158,F158=0),"No value for previous year",
IF(AND(L158="BRT",F158&gt;=C158,F158&lt;&gt;0),CONCATENATE(FIXED(((K158-F158)/F158)*100,2),"% - ART to BRT – please explain"),
IF(AND(L158="BRT",F158&gt;=C158,F158=0),"No value for previous year",
IF(AND(L158="BRT",F158&gt;0,ABS(((K158-F158)/F158*100))&lt;50),CONCATENATE(FIXED(((K158-F158)/F158)*100,2),"% - OK"),
IF(AND(L158="BRT",F158&gt;0,ABS(((K158-F158)/F158*100))&gt;=P158),CONCATENATE(FIXED(((K158-F158)/F158)*100,2),"% - please explain"),
IF(F158&lt;&gt;0,CONCATENATE(FIXED(((K158-F158)/F158)*100,2),"% - OK"),"No value for previous year")))))))))))))))))))))))))</f>
        <v/>
      </c>
      <c r="O158" s="75"/>
      <c r="P158" s="43" t="str" cm="1">
        <f t="array" ref="P158">IF(SUMPRODUCT(--(D158:E158&lt;&gt;""))=0,"",IF(ISERROR(VLOOKUP(A135,Codes!D$2:D$8,1,FALSE)),25,10))</f>
        <v/>
      </c>
      <c r="Q158" s="43" t="b" cm="1">
        <f t="array" ref="Q158">IF(AND(ISBLANK(K158), L158="BRT", LEN(O158)&gt;10), TRUE,
IF(SUMPRODUCT(--(D158:K158&lt;&gt;""))=0, TRUE,
IF(ISBLANK(L158), TRUE,
IF(S158=FALSE, FALSE,
IF(L158="INVALID", FALSE,
IF(AND(ISNUMBER(FIND("M/ment", M158)), LEN(O158)&gt;10), TRUE,
IF(AND(M158&lt;&gt;"OK", LEN(J158)&lt;10), FALSE,
IF(ISERR(FIND("OK", N158)),
IF(AND(FIND("please", LOWER(N158))&gt;0, LEN(O158)&lt;10), FALSE, TRUE),
TRUE))))))))</f>
        <v>1</v>
      </c>
      <c r="R158" t="str">
        <f t="shared" si="4"/>
        <v>BRT</v>
      </c>
      <c r="S158" t="b">
        <f t="shared" si="5"/>
        <v>0</v>
      </c>
    </row>
    <row r="159" spans="1:19" ht="25" customHeight="1">
      <c r="A159" s="171"/>
      <c r="B159" s="171"/>
      <c r="C159" s="171"/>
      <c r="D159" s="170"/>
      <c r="E159" s="170"/>
      <c r="F159" s="170"/>
      <c r="G159" s="170"/>
      <c r="H159" s="79"/>
      <c r="I159" s="75"/>
      <c r="J159" s="75"/>
      <c r="K159" s="163"/>
      <c r="L159" s="224"/>
      <c r="M159" s="184" t="str" cm="1">
        <f t="array" ref="M159">IF(AND(SUMPRODUCT(--(D159:E159&lt;&gt;""))=0,ISBLANK(K159)),"",IF(AND(K159&lt;&gt;"",NOT(ISNUMBER(K159))),"Please enter a numeric value for Total Emission",IF(AND(ISBLANK(K159),L159="BRT"),"Please enter a numeric value for Total Emission or a qualification for not providing BRT Total Emission",IF(ISBLANK(K159),"Please enter a numeric value for Total Emission",IF(ISBLANK(L159),"Please select ART, BRT or NE",IF(AND(ISBLANK(I159),ROUND(K159,6)&gt;0),"Enter method",IF(AND(ISBLANK(J159),L159&lt;&gt;""),"Ensure method is fully explained",IF(AND(SUMPRODUCT(--(D159:E159&lt;&gt;""))&gt;0,D159&lt;&gt;H159,K159=0),"Please explain change in M/ment type",IF(AND(SUMPRODUCT(--(D159:E159&lt;&gt;""))&gt;0,D159&lt;&gt;H159),IF(LEN(J159)&lt;5,"Please explain change in M/ment type; Ensure method is fully explained.",IF(AND(SUMPRODUCT(--(D159:E159&lt;&gt;""))&gt;0,D159&lt;&gt;H159),"Please explain change in M/ment type",IF(LEN(J159)&lt;5,"Ensure method is fully explained.","OK"))),IF(AND(ROUND(K159,6)&gt;0,LEN(J159)&lt;5),"Ensure method is fully explained.","OK"))))))))))</f>
        <v/>
      </c>
      <c r="N159" s="185" t="str" cm="1">
        <f t="array" ref="N159">IF(AND(SUMPRODUCT(--(D159:F159&lt;&gt;""))=0,ISBLANK(K159)),"",
IF(S159=FALSE,"Incorrect ART, BRT or NE. Please select correct threshold code",
IF(ISBLANK(F159),"No value for previous year",
IF(AND(F159=0,ROUND(K159,6)&gt;0,G159="NE"),"Please explain change from NE",
IF(AND(K159=0,L159="NE", OR(G159="ART",G159="BRT")),"Please explain change to NE",
IF(AND(SUMPRODUCT(--(D159:E159&lt;&gt;""))=0,F159=0,ROUND(K159,6)=0),"Previously not reported, please enter a value or 0 to confirm",IF(AND(G159="BRT",L159="BRT"),"OK",IF(AND(F159=0,OR(ROUND(K159,6)=0,K159&lt;C159),OR(G159="NA",G159="NE")),"OK",
IF(AND(SUMPRODUCT(--(D159:E159&lt;&gt;""))&gt;0,F159=0,ISBLANK(K159)),"Previously reported as BRT, please enter a value or provide explanation",
IF(AND(ROUND(F159,6)=ROUND(K159,6),ROUND(K159,6)&gt;0,NOT(ISBLANK(F159))),"Current = previous. Please re-enter value or provide explanation",
IF(AND(F159=0,ROUND(K159,6)=0,G159="ART",L159="NE"),"ART to NE – please explain",IF(AND(ROUND(K159,6)=0,G159="BRT"),"BRT to NE - please explain",
IF(AND(L159="NE",F159&gt;0,ABS(((K159-F159)/F159*100))&gt;=P159),CONCATENATE(FIXED(((K159-F159)/F159)*100,2),"% - please explain"),IF(AND(L159="ART",G159="ART",F159&gt;0,ABS(((K159-F159)/F159*100))&gt;=P159),CONCATENATE(FIXED(((K159-F159)/F159)*100,2),"% - please explain"),
IF(AND(ROUND(K159,6)=0,G159="BRT",F159&lt;&gt;0),CONCATENATE(FIXED(((K159-F159)/F159)*100,2),"% - BRT to NE - please explain"),
IF(AND(F159=0,ROUND(K159,6)&gt;0,G159="BRT",L159="BRT"),"OK",
IF(AND(F159=0,ROUND(K159,6)&gt;0,G159="BRT",L159="ART"),"BRT to ART – please explain",
IF(AND(F159=0,ROUND(K159,6)&gt;0),"please explain increase",
IF(AND(L159="ART",F159&lt;C159,F159&lt;&gt;0),CONCATENATE(FIXED(((K159-F159)/F159)*100,2),"% - BRT to ART – please explain"),
IF(AND(L159="ART",F159&lt;C159,F159=0),"No value for previous year",
IF(AND(L159="BRT",F159&gt;=C159,F159&lt;&gt;0),CONCATENATE(FIXED(((K159-F159)/F159)*100,2),"% - ART to BRT – please explain"),
IF(AND(L159="BRT",F159&gt;=C159,F159=0),"No value for previous year",
IF(AND(L159="BRT",F159&gt;0,ABS(((K159-F159)/F159*100))&lt;50),CONCATENATE(FIXED(((K159-F159)/F159)*100,2),"% - OK"),
IF(AND(L159="BRT",F159&gt;0,ABS(((K159-F159)/F159*100))&gt;=P159),CONCATENATE(FIXED(((K159-F159)/F159)*100,2),"% - please explain"),
IF(F159&lt;&gt;0,CONCATENATE(FIXED(((K159-F159)/F159)*100,2),"% - OK"),"No value for previous year")))))))))))))))))))))))))</f>
        <v/>
      </c>
      <c r="O159" s="75"/>
      <c r="P159" s="43" t="str" cm="1">
        <f t="array" ref="P159">IF(SUMPRODUCT(--(D159:E159&lt;&gt;""))=0,"",IF(ISERROR(VLOOKUP(A136,Codes!D$2:D$8,1,FALSE)),25,10))</f>
        <v/>
      </c>
      <c r="Q159" s="43" t="b" cm="1">
        <f t="array" ref="Q159">IF(AND(ISBLANK(K159), L159="BRT", LEN(O159)&gt;10), TRUE,
IF(SUMPRODUCT(--(D159:K159&lt;&gt;""))=0, TRUE,
IF(ISBLANK(L159), TRUE,
IF(S159=FALSE, FALSE,
IF(L159="INVALID", FALSE,
IF(AND(ISNUMBER(FIND("M/ment", M159)), LEN(O159)&gt;10), TRUE,
IF(AND(M159&lt;&gt;"OK", LEN(J159)&lt;10), FALSE,
IF(ISERR(FIND("OK", N159)),
IF(AND(FIND("please", LOWER(N159))&gt;0, LEN(O159)&lt;10), FALSE, TRUE),
TRUE))))))))</f>
        <v>1</v>
      </c>
      <c r="R159" t="str">
        <f t="shared" si="4"/>
        <v>BRT</v>
      </c>
      <c r="S159" t="b">
        <f t="shared" si="5"/>
        <v>0</v>
      </c>
    </row>
    <row r="160" spans="1:19" ht="25" customHeight="1">
      <c r="A160" s="171"/>
      <c r="B160" s="171"/>
      <c r="C160" s="171"/>
      <c r="D160" s="170"/>
      <c r="E160" s="170"/>
      <c r="F160" s="170"/>
      <c r="G160" s="170"/>
      <c r="H160" s="79"/>
      <c r="I160" s="75"/>
      <c r="J160" s="75"/>
      <c r="K160" s="163"/>
      <c r="L160" s="224"/>
      <c r="M160" s="184" t="str" cm="1">
        <f t="array" ref="M160">IF(AND(SUMPRODUCT(--(D160:E160&lt;&gt;""))=0,ISBLANK(K160)),"",IF(AND(K160&lt;&gt;"",NOT(ISNUMBER(K160))),"Please enter a numeric value for Total Emission",IF(AND(ISBLANK(K160),L160="BRT"),"Please enter a numeric value for Total Emission or a qualification for not providing BRT Total Emission",IF(ISBLANK(K160),"Please enter a numeric value for Total Emission",IF(ISBLANK(L160),"Please select ART, BRT or NE",IF(AND(ISBLANK(I160),ROUND(K160,6)&gt;0),"Enter method",IF(AND(ISBLANK(J160),L160&lt;&gt;""),"Ensure method is fully explained",IF(AND(SUMPRODUCT(--(D160:E160&lt;&gt;""))&gt;0,D160&lt;&gt;H160,K160=0),"Please explain change in M/ment type",IF(AND(SUMPRODUCT(--(D160:E160&lt;&gt;""))&gt;0,D160&lt;&gt;H160),IF(LEN(J160)&lt;5,"Please explain change in M/ment type; Ensure method is fully explained.",IF(AND(SUMPRODUCT(--(D160:E160&lt;&gt;""))&gt;0,D160&lt;&gt;H160),"Please explain change in M/ment type",IF(LEN(J160)&lt;5,"Ensure method is fully explained.","OK"))),IF(AND(ROUND(K160,6)&gt;0,LEN(J160)&lt;5),"Ensure method is fully explained.","OK"))))))))))</f>
        <v/>
      </c>
      <c r="N160" s="185" t="str" cm="1">
        <f t="array" ref="N160">IF(AND(SUMPRODUCT(--(D160:F160&lt;&gt;""))=0,ISBLANK(K160)),"",
IF(S160=FALSE,"Incorrect ART, BRT or NE. Please select correct threshold code",
IF(ISBLANK(F160),"No value for previous year",
IF(AND(F160=0,ROUND(K160,6)&gt;0,G160="NE"),"Please explain change from NE",
IF(AND(K160=0,L160="NE", OR(G160="ART",G160="BRT")),"Please explain change to NE",
IF(AND(SUMPRODUCT(--(D160:E160&lt;&gt;""))=0,F160=0,ROUND(K160,6)=0),"Previously not reported, please enter a value or 0 to confirm",IF(AND(G160="BRT",L160="BRT"),"OK",IF(AND(F160=0,OR(ROUND(K160,6)=0,K160&lt;C160),OR(G160="NA",G160="NE")),"OK",
IF(AND(SUMPRODUCT(--(D160:E160&lt;&gt;""))&gt;0,F160=0,ISBLANK(K160)),"Previously reported as BRT, please enter a value or provide explanation",
IF(AND(ROUND(F160,6)=ROUND(K160,6),ROUND(K160,6)&gt;0,NOT(ISBLANK(F160))),"Current = previous. Please re-enter value or provide explanation",
IF(AND(F160=0,ROUND(K160,6)=0,G160="ART",L160="NE"),"ART to NE – please explain",IF(AND(ROUND(K160,6)=0,G160="BRT"),"BRT to NE - please explain",
IF(AND(L160="NE",F160&gt;0,ABS(((K160-F160)/F160*100))&gt;=P160),CONCATENATE(FIXED(((K160-F160)/F160)*100,2),"% - please explain"),IF(AND(L160="ART",G160="ART",F160&gt;0,ABS(((K160-F160)/F160*100))&gt;=P160),CONCATENATE(FIXED(((K160-F160)/F160)*100,2),"% - please explain"),
IF(AND(ROUND(K160,6)=0,G160="BRT",F160&lt;&gt;0),CONCATENATE(FIXED(((K160-F160)/F160)*100,2),"% - BRT to NE - please explain"),
IF(AND(F160=0,ROUND(K160,6)&gt;0,G160="BRT",L160="BRT"),"OK",
IF(AND(F160=0,ROUND(K160,6)&gt;0,G160="BRT",L160="ART"),"BRT to ART – please explain",
IF(AND(F160=0,ROUND(K160,6)&gt;0),"please explain increase",
IF(AND(L160="ART",F160&lt;C160,F160&lt;&gt;0),CONCATENATE(FIXED(((K160-F160)/F160)*100,2),"% - BRT to ART – please explain"),
IF(AND(L160="ART",F160&lt;C160,F160=0),"No value for previous year",
IF(AND(L160="BRT",F160&gt;=C160,F160&lt;&gt;0),CONCATENATE(FIXED(((K160-F160)/F160)*100,2),"% - ART to BRT – please explain"),
IF(AND(L160="BRT",F160&gt;=C160,F160=0),"No value for previous year",
IF(AND(L160="BRT",F160&gt;0,ABS(((K160-F160)/F160*100))&lt;50),CONCATENATE(FIXED(((K160-F160)/F160)*100,2),"% - OK"),
IF(AND(L160="BRT",F160&gt;0,ABS(((K160-F160)/F160*100))&gt;=P160),CONCATENATE(FIXED(((K160-F160)/F160)*100,2),"% - please explain"),
IF(F160&lt;&gt;0,CONCATENATE(FIXED(((K160-F160)/F160)*100,2),"% - OK"),"No value for previous year")))))))))))))))))))))))))</f>
        <v/>
      </c>
      <c r="O160" s="75"/>
      <c r="P160" s="43" t="str" cm="1">
        <f t="array" ref="P160">IF(SUMPRODUCT(--(D160:E160&lt;&gt;""))=0,"",IF(ISERROR(VLOOKUP(A137,Codes!D$2:D$8,1,FALSE)),25,10))</f>
        <v/>
      </c>
      <c r="Q160" s="43" t="b" cm="1">
        <f t="array" ref="Q160">IF(AND(ISBLANK(K160), L160="BRT", LEN(O160)&gt;10), TRUE,
IF(SUMPRODUCT(--(D160:K160&lt;&gt;""))=0, TRUE,
IF(ISBLANK(L160), TRUE,
IF(S160=FALSE, FALSE,
IF(L160="INVALID", FALSE,
IF(AND(ISNUMBER(FIND("M/ment", M160)), LEN(O160)&gt;10), TRUE,
IF(AND(M160&lt;&gt;"OK", LEN(J160)&lt;10), FALSE,
IF(ISERR(FIND("OK", N160)),
IF(AND(FIND("please", LOWER(N160))&gt;0, LEN(O160)&lt;10), FALSE, TRUE),
TRUE))))))))</f>
        <v>1</v>
      </c>
      <c r="R160" t="str">
        <f t="shared" si="4"/>
        <v>BRT</v>
      </c>
      <c r="S160" t="b">
        <f t="shared" si="5"/>
        <v>0</v>
      </c>
    </row>
    <row r="161" spans="1:19" ht="25" customHeight="1">
      <c r="A161" s="171"/>
      <c r="B161" s="171"/>
      <c r="C161" s="171"/>
      <c r="D161" s="170"/>
      <c r="E161" s="170"/>
      <c r="F161" s="170"/>
      <c r="G161" s="170"/>
      <c r="H161" s="79"/>
      <c r="I161" s="75"/>
      <c r="J161" s="75"/>
      <c r="K161" s="163"/>
      <c r="L161" s="224"/>
      <c r="M161" s="184" t="str" cm="1">
        <f t="array" ref="M161">IF(AND(SUMPRODUCT(--(D161:E161&lt;&gt;""))=0,ISBLANK(K161)),"",IF(AND(K161&lt;&gt;"",NOT(ISNUMBER(K161))),"Please enter a numeric value for Total Emission",IF(AND(ISBLANK(K161),L161="BRT"),"Please enter a numeric value for Total Emission or a qualification for not providing BRT Total Emission",IF(ISBLANK(K161),"Please enter a numeric value for Total Emission",IF(ISBLANK(L161),"Please select ART, BRT or NE",IF(AND(ISBLANK(I161),ROUND(K161,6)&gt;0),"Enter method",IF(AND(ISBLANK(J161),L161&lt;&gt;""),"Ensure method is fully explained",IF(AND(SUMPRODUCT(--(D161:E161&lt;&gt;""))&gt;0,D161&lt;&gt;H161,K161=0),"Please explain change in M/ment type",IF(AND(SUMPRODUCT(--(D161:E161&lt;&gt;""))&gt;0,D161&lt;&gt;H161),IF(LEN(J161)&lt;5,"Please explain change in M/ment type; Ensure method is fully explained.",IF(AND(SUMPRODUCT(--(D161:E161&lt;&gt;""))&gt;0,D161&lt;&gt;H161),"Please explain change in M/ment type",IF(LEN(J161)&lt;5,"Ensure method is fully explained.","OK"))),IF(AND(ROUND(K161,6)&gt;0,LEN(J161)&lt;5),"Ensure method is fully explained.","OK"))))))))))</f>
        <v/>
      </c>
      <c r="N161" s="185" t="str" cm="1">
        <f t="array" ref="N161">IF(AND(SUMPRODUCT(--(D161:F161&lt;&gt;""))=0,ISBLANK(K161)),"",
IF(S161=FALSE,"Incorrect ART, BRT or NE. Please select correct threshold code",
IF(ISBLANK(F161),"No value for previous year",
IF(AND(F161=0,ROUND(K161,6)&gt;0,G161="NE"),"Please explain change from NE",
IF(AND(K161=0,L161="NE", OR(G161="ART",G161="BRT")),"Please explain change to NE",
IF(AND(SUMPRODUCT(--(D161:E161&lt;&gt;""))=0,F161=0,ROUND(K161,6)=0),"Previously not reported, please enter a value or 0 to confirm",IF(AND(G161="BRT",L161="BRT"),"OK",IF(AND(F161=0,OR(ROUND(K161,6)=0,K161&lt;C161),OR(G161="NA",G161="NE")),"OK",
IF(AND(SUMPRODUCT(--(D161:E161&lt;&gt;""))&gt;0,F161=0,ISBLANK(K161)),"Previously reported as BRT, please enter a value or provide explanation",
IF(AND(ROUND(F161,6)=ROUND(K161,6),ROUND(K161,6)&gt;0,NOT(ISBLANK(F161))),"Current = previous. Please re-enter value or provide explanation",
IF(AND(F161=0,ROUND(K161,6)=0,G161="ART",L161="NE"),"ART to NE – please explain",IF(AND(ROUND(K161,6)=0,G161="BRT"),"BRT to NE - please explain",
IF(AND(L161="NE",F161&gt;0,ABS(((K161-F161)/F161*100))&gt;=P161),CONCATENATE(FIXED(((K161-F161)/F161)*100,2),"% - please explain"),IF(AND(L161="ART",G161="ART",F161&gt;0,ABS(((K161-F161)/F161*100))&gt;=P161),CONCATENATE(FIXED(((K161-F161)/F161)*100,2),"% - please explain"),
IF(AND(ROUND(K161,6)=0,G161="BRT",F161&lt;&gt;0),CONCATENATE(FIXED(((K161-F161)/F161)*100,2),"% - BRT to NE - please explain"),
IF(AND(F161=0,ROUND(K161,6)&gt;0,G161="BRT",L161="BRT"),"OK",
IF(AND(F161=0,ROUND(K161,6)&gt;0,G161="BRT",L161="ART"),"BRT to ART – please explain",
IF(AND(F161=0,ROUND(K161,6)&gt;0),"please explain increase",
IF(AND(L161="ART",F161&lt;C161,F161&lt;&gt;0),CONCATENATE(FIXED(((K161-F161)/F161)*100,2),"% - BRT to ART – please explain"),
IF(AND(L161="ART",F161&lt;C161,F161=0),"No value for previous year",
IF(AND(L161="BRT",F161&gt;=C161,F161&lt;&gt;0),CONCATENATE(FIXED(((K161-F161)/F161)*100,2),"% - ART to BRT – please explain"),
IF(AND(L161="BRT",F161&gt;=C161,F161=0),"No value for previous year",
IF(AND(L161="BRT",F161&gt;0,ABS(((K161-F161)/F161*100))&lt;50),CONCATENATE(FIXED(((K161-F161)/F161)*100,2),"% - OK"),
IF(AND(L161="BRT",F161&gt;0,ABS(((K161-F161)/F161*100))&gt;=P161),CONCATENATE(FIXED(((K161-F161)/F161)*100,2),"% - please explain"),
IF(F161&lt;&gt;0,CONCATENATE(FIXED(((K161-F161)/F161)*100,2),"% - OK"),"No value for previous year")))))))))))))))))))))))))</f>
        <v/>
      </c>
      <c r="O161" s="75"/>
      <c r="P161" s="43" t="str" cm="1">
        <f t="array" ref="P161">IF(SUMPRODUCT(--(D161:E161&lt;&gt;""))=0,"",IF(ISERROR(VLOOKUP(A138,Codes!D$2:D$8,1,FALSE)),25,10))</f>
        <v/>
      </c>
      <c r="Q161" s="43" t="b" cm="1">
        <f t="array" ref="Q161">IF(AND(ISBLANK(K161), L161="BRT", LEN(O161)&gt;10), TRUE,
IF(SUMPRODUCT(--(D161:K161&lt;&gt;""))=0, TRUE,
IF(ISBLANK(L161), TRUE,
IF(S161=FALSE, FALSE,
IF(L161="INVALID", FALSE,
IF(AND(ISNUMBER(FIND("M/ment", M161)), LEN(O161)&gt;10), TRUE,
IF(AND(M161&lt;&gt;"OK", LEN(J161)&lt;10), FALSE,
IF(ISERR(FIND("OK", N161)),
IF(AND(FIND("please", LOWER(N161))&gt;0, LEN(O161)&lt;10), FALSE, TRUE),
TRUE))))))))</f>
        <v>1</v>
      </c>
      <c r="R161" t="str">
        <f t="shared" si="4"/>
        <v>BRT</v>
      </c>
      <c r="S161" t="b">
        <f t="shared" si="5"/>
        <v>0</v>
      </c>
    </row>
    <row r="162" spans="1:19" ht="25" customHeight="1">
      <c r="A162" s="171"/>
      <c r="B162" s="171"/>
      <c r="C162" s="171"/>
      <c r="D162" s="170"/>
      <c r="E162" s="170"/>
      <c r="F162" s="170"/>
      <c r="G162" s="170"/>
      <c r="H162" s="79"/>
      <c r="I162" s="75"/>
      <c r="J162" s="75"/>
      <c r="K162" s="163"/>
      <c r="L162" s="224"/>
      <c r="M162" s="184" t="str" cm="1">
        <f t="array" ref="M162">IF(AND(SUMPRODUCT(--(D162:E162&lt;&gt;""))=0,ISBLANK(K162)),"",IF(AND(K162&lt;&gt;"",NOT(ISNUMBER(K162))),"Please enter a numeric value for Total Emission",IF(AND(ISBLANK(K162),L162="BRT"),"Please enter a numeric value for Total Emission or a qualification for not providing BRT Total Emission",IF(ISBLANK(K162),"Please enter a numeric value for Total Emission",IF(ISBLANK(L162),"Please select ART, BRT or NE",IF(AND(ISBLANK(I162),ROUND(K162,6)&gt;0),"Enter method",IF(AND(ISBLANK(J162),L162&lt;&gt;""),"Ensure method is fully explained",IF(AND(SUMPRODUCT(--(D162:E162&lt;&gt;""))&gt;0,D162&lt;&gt;H162,K162=0),"Please explain change in M/ment type",IF(AND(SUMPRODUCT(--(D162:E162&lt;&gt;""))&gt;0,D162&lt;&gt;H162),IF(LEN(J162)&lt;5,"Please explain change in M/ment type; Ensure method is fully explained.",IF(AND(SUMPRODUCT(--(D162:E162&lt;&gt;""))&gt;0,D162&lt;&gt;H162),"Please explain change in M/ment type",IF(LEN(J162)&lt;5,"Ensure method is fully explained.","OK"))),IF(AND(ROUND(K162,6)&gt;0,LEN(J162)&lt;5),"Ensure method is fully explained.","OK"))))))))))</f>
        <v/>
      </c>
      <c r="N162" s="185" t="str" cm="1">
        <f t="array" ref="N162">IF(AND(SUMPRODUCT(--(D162:F162&lt;&gt;""))=0,ISBLANK(K162)),"",
IF(S162=FALSE,"Incorrect ART, BRT or NE. Please select correct threshold code",
IF(ISBLANK(F162),"No value for previous year",
IF(AND(F162=0,ROUND(K162,6)&gt;0,G162="NE"),"Please explain change from NE",
IF(AND(K162=0,L162="NE", OR(G162="ART",G162="BRT")),"Please explain change to NE",
IF(AND(SUMPRODUCT(--(D162:E162&lt;&gt;""))=0,F162=0,ROUND(K162,6)=0),"Previously not reported, please enter a value or 0 to confirm",IF(AND(G162="BRT",L162="BRT"),"OK",IF(AND(F162=0,OR(ROUND(K162,6)=0,K162&lt;C162),OR(G162="NA",G162="NE")),"OK",
IF(AND(SUMPRODUCT(--(D162:E162&lt;&gt;""))&gt;0,F162=0,ISBLANK(K162)),"Previously reported as BRT, please enter a value or provide explanation",
IF(AND(ROUND(F162,6)=ROUND(K162,6),ROUND(K162,6)&gt;0,NOT(ISBLANK(F162))),"Current = previous. Please re-enter value or provide explanation",
IF(AND(F162=0,ROUND(K162,6)=0,G162="ART",L162="NE"),"ART to NE – please explain",IF(AND(ROUND(K162,6)=0,G162="BRT"),"BRT to NE - please explain",
IF(AND(L162="NE",F162&gt;0,ABS(((K162-F162)/F162*100))&gt;=P162),CONCATENATE(FIXED(((K162-F162)/F162)*100,2),"% - please explain"),IF(AND(L162="ART",G162="ART",F162&gt;0,ABS(((K162-F162)/F162*100))&gt;=P162),CONCATENATE(FIXED(((K162-F162)/F162)*100,2),"% - please explain"),
IF(AND(ROUND(K162,6)=0,G162="BRT",F162&lt;&gt;0),CONCATENATE(FIXED(((K162-F162)/F162)*100,2),"% - BRT to NE - please explain"),
IF(AND(F162=0,ROUND(K162,6)&gt;0,G162="BRT",L162="BRT"),"OK",
IF(AND(F162=0,ROUND(K162,6)&gt;0,G162="BRT",L162="ART"),"BRT to ART – please explain",
IF(AND(F162=0,ROUND(K162,6)&gt;0),"please explain increase",
IF(AND(L162="ART",F162&lt;C162,F162&lt;&gt;0),CONCATENATE(FIXED(((K162-F162)/F162)*100,2),"% - BRT to ART – please explain"),
IF(AND(L162="ART",F162&lt;C162,F162=0),"No value for previous year",
IF(AND(L162="BRT",F162&gt;=C162,F162&lt;&gt;0),CONCATENATE(FIXED(((K162-F162)/F162)*100,2),"% - ART to BRT – please explain"),
IF(AND(L162="BRT",F162&gt;=C162,F162=0),"No value for previous year",
IF(AND(L162="BRT",F162&gt;0,ABS(((K162-F162)/F162*100))&lt;50),CONCATENATE(FIXED(((K162-F162)/F162)*100,2),"% - OK"),
IF(AND(L162="BRT",F162&gt;0,ABS(((K162-F162)/F162*100))&gt;=P162),CONCATENATE(FIXED(((K162-F162)/F162)*100,2),"% - please explain"),
IF(F162&lt;&gt;0,CONCATENATE(FIXED(((K162-F162)/F162)*100,2),"% - OK"),"No value for previous year")))))))))))))))))))))))))</f>
        <v/>
      </c>
      <c r="O162" s="75"/>
      <c r="P162" s="43" t="str" cm="1">
        <f t="array" ref="P162">IF(SUMPRODUCT(--(D162:E162&lt;&gt;""))=0,"",IF(ISERROR(VLOOKUP(A139,Codes!D$2:D$8,1,FALSE)),25,10))</f>
        <v/>
      </c>
      <c r="Q162" s="43" t="b" cm="1">
        <f t="array" ref="Q162">IF(AND(ISBLANK(K162), L162="BRT", LEN(O162)&gt;10), TRUE,
IF(SUMPRODUCT(--(D162:K162&lt;&gt;""))=0, TRUE,
IF(ISBLANK(L162), TRUE,
IF(S162=FALSE, FALSE,
IF(L162="INVALID", FALSE,
IF(AND(ISNUMBER(FIND("M/ment", M162)), LEN(O162)&gt;10), TRUE,
IF(AND(M162&lt;&gt;"OK", LEN(J162)&lt;10), FALSE,
IF(ISERR(FIND("OK", N162)),
IF(AND(FIND("please", LOWER(N162))&gt;0, LEN(O162)&lt;10), FALSE, TRUE),
TRUE))))))))</f>
        <v>1</v>
      </c>
      <c r="R162" t="str">
        <f t="shared" si="4"/>
        <v>BRT</v>
      </c>
      <c r="S162" t="b">
        <f t="shared" si="5"/>
        <v>0</v>
      </c>
    </row>
    <row r="163" spans="1:19" ht="25" customHeight="1">
      <c r="A163" s="171"/>
      <c r="B163" s="171"/>
      <c r="C163" s="171"/>
      <c r="D163" s="170"/>
      <c r="E163" s="170"/>
      <c r="F163" s="170"/>
      <c r="G163" s="170"/>
      <c r="H163" s="79"/>
      <c r="I163" s="75"/>
      <c r="J163" s="75"/>
      <c r="K163" s="163"/>
      <c r="L163" s="224"/>
      <c r="M163" s="184" t="str" cm="1">
        <f t="array" ref="M163">IF(AND(SUMPRODUCT(--(D163:E163&lt;&gt;""))=0,ISBLANK(K163)),"",IF(AND(K163&lt;&gt;"",NOT(ISNUMBER(K163))),"Please enter a numeric value for Total Emission",IF(AND(ISBLANK(K163),L163="BRT"),"Please enter a numeric value for Total Emission or a qualification for not providing BRT Total Emission",IF(ISBLANK(K163),"Please enter a numeric value for Total Emission",IF(ISBLANK(L163),"Please select ART, BRT or NE",IF(AND(ISBLANK(I163),ROUND(K163,6)&gt;0),"Enter method",IF(AND(ISBLANK(J163),L163&lt;&gt;""),"Ensure method is fully explained",IF(AND(SUMPRODUCT(--(D163:E163&lt;&gt;""))&gt;0,D163&lt;&gt;H163,K163=0),"Please explain change in M/ment type",IF(AND(SUMPRODUCT(--(D163:E163&lt;&gt;""))&gt;0,D163&lt;&gt;H163),IF(LEN(J163)&lt;5,"Please explain change in M/ment type; Ensure method is fully explained.",IF(AND(SUMPRODUCT(--(D163:E163&lt;&gt;""))&gt;0,D163&lt;&gt;H163),"Please explain change in M/ment type",IF(LEN(J163)&lt;5,"Ensure method is fully explained.","OK"))),IF(AND(ROUND(K163,6)&gt;0,LEN(J163)&lt;5),"Ensure method is fully explained.","OK"))))))))))</f>
        <v/>
      </c>
      <c r="N163" s="185" t="str" cm="1">
        <f t="array" ref="N163">IF(AND(SUMPRODUCT(--(D163:F163&lt;&gt;""))=0,ISBLANK(K163)),"",
IF(S163=FALSE,"Incorrect ART, BRT or NE. Please select correct threshold code",
IF(ISBLANK(F163),"No value for previous year",
IF(AND(F163=0,ROUND(K163,6)&gt;0,G163="NE"),"Please explain change from NE",
IF(AND(K163=0,L163="NE", OR(G163="ART",G163="BRT")),"Please explain change to NE",
IF(AND(SUMPRODUCT(--(D163:E163&lt;&gt;""))=0,F163=0,ROUND(K163,6)=0),"Previously not reported, please enter a value or 0 to confirm",IF(AND(G163="BRT",L163="BRT"),"OK",IF(AND(F163=0,OR(ROUND(K163,6)=0,K163&lt;C163),OR(G163="NA",G163="NE")),"OK",
IF(AND(SUMPRODUCT(--(D163:E163&lt;&gt;""))&gt;0,F163=0,ISBLANK(K163)),"Previously reported as BRT, please enter a value or provide explanation",
IF(AND(ROUND(F163,6)=ROUND(K163,6),ROUND(K163,6)&gt;0,NOT(ISBLANK(F163))),"Current = previous. Please re-enter value or provide explanation",
IF(AND(F163=0,ROUND(K163,6)=0,G163="ART",L163="NE"),"ART to NE – please explain",IF(AND(ROUND(K163,6)=0,G163="BRT"),"BRT to NE - please explain",
IF(AND(L163="NE",F163&gt;0,ABS(((K163-F163)/F163*100))&gt;=P163),CONCATENATE(FIXED(((K163-F163)/F163)*100,2),"% - please explain"),IF(AND(L163="ART",G163="ART",F163&gt;0,ABS(((K163-F163)/F163*100))&gt;=P163),CONCATENATE(FIXED(((K163-F163)/F163)*100,2),"% - please explain"),
IF(AND(ROUND(K163,6)=0,G163="BRT",F163&lt;&gt;0),CONCATENATE(FIXED(((K163-F163)/F163)*100,2),"% - BRT to NE - please explain"),
IF(AND(F163=0,ROUND(K163,6)&gt;0,G163="BRT",L163="BRT"),"OK",
IF(AND(F163=0,ROUND(K163,6)&gt;0,G163="BRT",L163="ART"),"BRT to ART – please explain",
IF(AND(F163=0,ROUND(K163,6)&gt;0),"please explain increase",
IF(AND(L163="ART",F163&lt;C163,F163&lt;&gt;0),CONCATENATE(FIXED(((K163-F163)/F163)*100,2),"% - BRT to ART – please explain"),
IF(AND(L163="ART",F163&lt;C163,F163=0),"No value for previous year",
IF(AND(L163="BRT",F163&gt;=C163,F163&lt;&gt;0),CONCATENATE(FIXED(((K163-F163)/F163)*100,2),"% - ART to BRT – please explain"),
IF(AND(L163="BRT",F163&gt;=C163,F163=0),"No value for previous year",
IF(AND(L163="BRT",F163&gt;0,ABS(((K163-F163)/F163*100))&lt;50),CONCATENATE(FIXED(((K163-F163)/F163)*100,2),"% - OK"),
IF(AND(L163="BRT",F163&gt;0,ABS(((K163-F163)/F163*100))&gt;=P163),CONCATENATE(FIXED(((K163-F163)/F163)*100,2),"% - please explain"),
IF(F163&lt;&gt;0,CONCATENATE(FIXED(((K163-F163)/F163)*100,2),"% - OK"),"No value for previous year")))))))))))))))))))))))))</f>
        <v/>
      </c>
      <c r="O163" s="75"/>
      <c r="P163" s="43" t="str" cm="1">
        <f t="array" ref="P163">IF(SUMPRODUCT(--(D163:E163&lt;&gt;""))=0,"",IF(ISERROR(VLOOKUP(A140,Codes!D$2:D$8,1,FALSE)),25,10))</f>
        <v/>
      </c>
      <c r="Q163" s="43" t="b" cm="1">
        <f t="array" ref="Q163">IF(AND(ISBLANK(K163), L163="BRT", LEN(O163)&gt;10), TRUE,
IF(SUMPRODUCT(--(D163:K163&lt;&gt;""))=0, TRUE,
IF(ISBLANK(L163), TRUE,
IF(S163=FALSE, FALSE,
IF(L163="INVALID", FALSE,
IF(AND(ISNUMBER(FIND("M/ment", M163)), LEN(O163)&gt;10), TRUE,
IF(AND(M163&lt;&gt;"OK", LEN(J163)&lt;10), FALSE,
IF(ISERR(FIND("OK", N163)),
IF(AND(FIND("please", LOWER(N163))&gt;0, LEN(O163)&lt;10), FALSE, TRUE),
TRUE))))))))</f>
        <v>1</v>
      </c>
      <c r="R163" t="str">
        <f t="shared" si="4"/>
        <v>BRT</v>
      </c>
      <c r="S163" t="b">
        <f t="shared" si="5"/>
        <v>0</v>
      </c>
    </row>
    <row r="164" spans="1:19" ht="25" customHeight="1">
      <c r="A164" s="171"/>
      <c r="B164" s="171"/>
      <c r="C164" s="171"/>
      <c r="D164" s="170"/>
      <c r="E164" s="170"/>
      <c r="F164" s="170"/>
      <c r="G164" s="170"/>
      <c r="H164" s="79"/>
      <c r="I164" s="75"/>
      <c r="J164" s="75"/>
      <c r="K164" s="163"/>
      <c r="L164" s="224"/>
      <c r="M164" s="184" t="str" cm="1">
        <f t="array" ref="M164">IF(AND(SUMPRODUCT(--(D164:E164&lt;&gt;""))=0,ISBLANK(K164)),"",IF(AND(K164&lt;&gt;"",NOT(ISNUMBER(K164))),"Please enter a numeric value for Total Emission",IF(AND(ISBLANK(K164),L164="BRT"),"Please enter a numeric value for Total Emission or a qualification for not providing BRT Total Emission",IF(ISBLANK(K164),"Please enter a numeric value for Total Emission",IF(ISBLANK(L164),"Please select ART, BRT or NE",IF(AND(ISBLANK(I164),ROUND(K164,6)&gt;0),"Enter method",IF(AND(ISBLANK(J164),L164&lt;&gt;""),"Ensure method is fully explained",IF(AND(SUMPRODUCT(--(D164:E164&lt;&gt;""))&gt;0,D164&lt;&gt;H164,K164=0),"Please explain change in M/ment type",IF(AND(SUMPRODUCT(--(D164:E164&lt;&gt;""))&gt;0,D164&lt;&gt;H164),IF(LEN(J164)&lt;5,"Please explain change in M/ment type; Ensure method is fully explained.",IF(AND(SUMPRODUCT(--(D164:E164&lt;&gt;""))&gt;0,D164&lt;&gt;H164),"Please explain change in M/ment type",IF(LEN(J164)&lt;5,"Ensure method is fully explained.","OK"))),IF(AND(ROUND(K164,6)&gt;0,LEN(J164)&lt;5),"Ensure method is fully explained.","OK"))))))))))</f>
        <v/>
      </c>
      <c r="N164" s="185" t="str" cm="1">
        <f t="array" ref="N164">IF(AND(SUMPRODUCT(--(D164:F164&lt;&gt;""))=0,ISBLANK(K164)),"",
IF(S164=FALSE,"Incorrect ART, BRT or NE. Please select correct threshold code",
IF(ISBLANK(F164),"No value for previous year",
IF(AND(F164=0,ROUND(K164,6)&gt;0,G164="NE"),"Please explain change from NE",
IF(AND(K164=0,L164="NE", OR(G164="ART",G164="BRT")),"Please explain change to NE",
IF(AND(SUMPRODUCT(--(D164:E164&lt;&gt;""))=0,F164=0,ROUND(K164,6)=0),"Previously not reported, please enter a value or 0 to confirm",IF(AND(G164="BRT",L164="BRT"),"OK",IF(AND(F164=0,OR(ROUND(K164,6)=0,K164&lt;C164),OR(G164="NA",G164="NE")),"OK",
IF(AND(SUMPRODUCT(--(D164:E164&lt;&gt;""))&gt;0,F164=0,ISBLANK(K164)),"Previously reported as BRT, please enter a value or provide explanation",
IF(AND(ROUND(F164,6)=ROUND(K164,6),ROUND(K164,6)&gt;0,NOT(ISBLANK(F164))),"Current = previous. Please re-enter value or provide explanation",
IF(AND(F164=0,ROUND(K164,6)=0,G164="ART",L164="NE"),"ART to NE – please explain",IF(AND(ROUND(K164,6)=0,G164="BRT"),"BRT to NE - please explain",
IF(AND(L164="NE",F164&gt;0,ABS(((K164-F164)/F164*100))&gt;=P164),CONCATENATE(FIXED(((K164-F164)/F164)*100,2),"% - please explain"),IF(AND(L164="ART",G164="ART",F164&gt;0,ABS(((K164-F164)/F164*100))&gt;=P164),CONCATENATE(FIXED(((K164-F164)/F164)*100,2),"% - please explain"),
IF(AND(ROUND(K164,6)=0,G164="BRT",F164&lt;&gt;0),CONCATENATE(FIXED(((K164-F164)/F164)*100,2),"% - BRT to NE - please explain"),
IF(AND(F164=0,ROUND(K164,6)&gt;0,G164="BRT",L164="BRT"),"OK",
IF(AND(F164=0,ROUND(K164,6)&gt;0,G164="BRT",L164="ART"),"BRT to ART – please explain",
IF(AND(F164=0,ROUND(K164,6)&gt;0),"please explain increase",
IF(AND(L164="ART",F164&lt;C164,F164&lt;&gt;0),CONCATENATE(FIXED(((K164-F164)/F164)*100,2),"% - BRT to ART – please explain"),
IF(AND(L164="ART",F164&lt;C164,F164=0),"No value for previous year",
IF(AND(L164="BRT",F164&gt;=C164,F164&lt;&gt;0),CONCATENATE(FIXED(((K164-F164)/F164)*100,2),"% - ART to BRT – please explain"),
IF(AND(L164="BRT",F164&gt;=C164,F164=0),"No value for previous year",
IF(AND(L164="BRT",F164&gt;0,ABS(((K164-F164)/F164*100))&lt;50),CONCATENATE(FIXED(((K164-F164)/F164)*100,2),"% - OK"),
IF(AND(L164="BRT",F164&gt;0,ABS(((K164-F164)/F164*100))&gt;=P164),CONCATENATE(FIXED(((K164-F164)/F164)*100,2),"% - please explain"),
IF(F164&lt;&gt;0,CONCATENATE(FIXED(((K164-F164)/F164)*100,2),"% - OK"),"No value for previous year")))))))))))))))))))))))))</f>
        <v/>
      </c>
      <c r="O164" s="75"/>
      <c r="P164" s="43" t="str" cm="1">
        <f t="array" ref="P164">IF(SUMPRODUCT(--(D164:E164&lt;&gt;""))=0,"",IF(ISERROR(VLOOKUP(A141,Codes!D$2:D$8,1,FALSE)),25,10))</f>
        <v/>
      </c>
      <c r="Q164" s="43" t="b" cm="1">
        <f t="array" ref="Q164">IF(AND(ISBLANK(K164), L164="BRT", LEN(O164)&gt;10), TRUE,
IF(SUMPRODUCT(--(D164:K164&lt;&gt;""))=0, TRUE,
IF(ISBLANK(L164), TRUE,
IF(S164=FALSE, FALSE,
IF(L164="INVALID", FALSE,
IF(AND(ISNUMBER(FIND("M/ment", M164)), LEN(O164)&gt;10), TRUE,
IF(AND(M164&lt;&gt;"OK", LEN(J164)&lt;10), FALSE,
IF(ISERR(FIND("OK", N164)),
IF(AND(FIND("please", LOWER(N164))&gt;0, LEN(O164)&lt;10), FALSE, TRUE),
TRUE))))))))</f>
        <v>1</v>
      </c>
      <c r="R164" t="str">
        <f t="shared" si="4"/>
        <v>BRT</v>
      </c>
      <c r="S164" t="b">
        <f t="shared" si="5"/>
        <v>0</v>
      </c>
    </row>
    <row r="165" spans="1:19" ht="25" customHeight="1">
      <c r="A165" s="171"/>
      <c r="B165" s="171"/>
      <c r="C165" s="171"/>
      <c r="D165" s="170"/>
      <c r="E165" s="170"/>
      <c r="F165" s="170"/>
      <c r="G165" s="170"/>
      <c r="H165" s="79"/>
      <c r="I165" s="75"/>
      <c r="J165" s="75"/>
      <c r="K165" s="163"/>
      <c r="L165" s="224"/>
      <c r="M165" s="184" t="str" cm="1">
        <f t="array" ref="M165">IF(AND(SUMPRODUCT(--(D165:E165&lt;&gt;""))=0,ISBLANK(K165)),"",IF(AND(K165&lt;&gt;"",NOT(ISNUMBER(K165))),"Please enter a numeric value for Total Emission",IF(AND(ISBLANK(K165),L165="BRT"),"Please enter a numeric value for Total Emission or a qualification for not providing BRT Total Emission",IF(ISBLANK(K165),"Please enter a numeric value for Total Emission",IF(ISBLANK(L165),"Please select ART, BRT or NE",IF(AND(ISBLANK(I165),ROUND(K165,6)&gt;0),"Enter method",IF(AND(ISBLANK(J165),L165&lt;&gt;""),"Ensure method is fully explained",IF(AND(SUMPRODUCT(--(D165:E165&lt;&gt;""))&gt;0,D165&lt;&gt;H165,K165=0),"Please explain change in M/ment type",IF(AND(SUMPRODUCT(--(D165:E165&lt;&gt;""))&gt;0,D165&lt;&gt;H165),IF(LEN(J165)&lt;5,"Please explain change in M/ment type; Ensure method is fully explained.",IF(AND(SUMPRODUCT(--(D165:E165&lt;&gt;""))&gt;0,D165&lt;&gt;H165),"Please explain change in M/ment type",IF(LEN(J165)&lt;5,"Ensure method is fully explained.","OK"))),IF(AND(ROUND(K165,6)&gt;0,LEN(J165)&lt;5),"Ensure method is fully explained.","OK"))))))))))</f>
        <v/>
      </c>
      <c r="N165" s="185" t="str" cm="1">
        <f t="array" ref="N165">IF(AND(SUMPRODUCT(--(D165:F165&lt;&gt;""))=0,ISBLANK(K165)),"",
IF(S165=FALSE,"Incorrect ART, BRT or NE. Please select correct threshold code",
IF(ISBLANK(F165),"No value for previous year",
IF(AND(F165=0,ROUND(K165,6)&gt;0,G165="NE"),"Please explain change from NE",
IF(AND(K165=0,L165="NE", OR(G165="ART",G165="BRT")),"Please explain change to NE",
IF(AND(SUMPRODUCT(--(D165:E165&lt;&gt;""))=0,F165=0,ROUND(K165,6)=0),"Previously not reported, please enter a value or 0 to confirm",IF(AND(G165="BRT",L165="BRT"),"OK",IF(AND(F165=0,OR(ROUND(K165,6)=0,K165&lt;C165),OR(G165="NA",G165="NE")),"OK",
IF(AND(SUMPRODUCT(--(D165:E165&lt;&gt;""))&gt;0,F165=0,ISBLANK(K165)),"Previously reported as BRT, please enter a value or provide explanation",
IF(AND(ROUND(F165,6)=ROUND(K165,6),ROUND(K165,6)&gt;0,NOT(ISBLANK(F165))),"Current = previous. Please re-enter value or provide explanation",
IF(AND(F165=0,ROUND(K165,6)=0,G165="ART",L165="NE"),"ART to NE – please explain",IF(AND(ROUND(K165,6)=0,G165="BRT"),"BRT to NE - please explain",
IF(AND(L165="NE",F165&gt;0,ABS(((K165-F165)/F165*100))&gt;=P165),CONCATENATE(FIXED(((K165-F165)/F165)*100,2),"% - please explain"),IF(AND(L165="ART",G165="ART",F165&gt;0,ABS(((K165-F165)/F165*100))&gt;=P165),CONCATENATE(FIXED(((K165-F165)/F165)*100,2),"% - please explain"),
IF(AND(ROUND(K165,6)=0,G165="BRT",F165&lt;&gt;0),CONCATENATE(FIXED(((K165-F165)/F165)*100,2),"% - BRT to NE - please explain"),
IF(AND(F165=0,ROUND(K165,6)&gt;0,G165="BRT",L165="BRT"),"OK",
IF(AND(F165=0,ROUND(K165,6)&gt;0,G165="BRT",L165="ART"),"BRT to ART – please explain",
IF(AND(F165=0,ROUND(K165,6)&gt;0),"please explain increase",
IF(AND(L165="ART",F165&lt;C165,F165&lt;&gt;0),CONCATENATE(FIXED(((K165-F165)/F165)*100,2),"% - BRT to ART – please explain"),
IF(AND(L165="ART",F165&lt;C165,F165=0),"No value for previous year",
IF(AND(L165="BRT",F165&gt;=C165,F165&lt;&gt;0),CONCATENATE(FIXED(((K165-F165)/F165)*100,2),"% - ART to BRT – please explain"),
IF(AND(L165="BRT",F165&gt;=C165,F165=0),"No value for previous year",
IF(AND(L165="BRT",F165&gt;0,ABS(((K165-F165)/F165*100))&lt;50),CONCATENATE(FIXED(((K165-F165)/F165)*100,2),"% - OK"),
IF(AND(L165="BRT",F165&gt;0,ABS(((K165-F165)/F165*100))&gt;=P165),CONCATENATE(FIXED(((K165-F165)/F165)*100,2),"% - please explain"),
IF(F165&lt;&gt;0,CONCATENATE(FIXED(((K165-F165)/F165)*100,2),"% - OK"),"No value for previous year")))))))))))))))))))))))))</f>
        <v/>
      </c>
      <c r="O165" s="75"/>
      <c r="P165" s="43" t="str" cm="1">
        <f t="array" ref="P165">IF(SUMPRODUCT(--(D165:E165&lt;&gt;""))=0,"",IF(ISERROR(VLOOKUP(A142,Codes!D$2:D$8,1,FALSE)),25,10))</f>
        <v/>
      </c>
      <c r="Q165" s="43" t="b" cm="1">
        <f t="array" ref="Q165">IF(AND(ISBLANK(K165), L165="BRT", LEN(O165)&gt;10), TRUE,
IF(SUMPRODUCT(--(D165:K165&lt;&gt;""))=0, TRUE,
IF(ISBLANK(L165), TRUE,
IF(S165=FALSE, FALSE,
IF(L165="INVALID", FALSE,
IF(AND(ISNUMBER(FIND("M/ment", M165)), LEN(O165)&gt;10), TRUE,
IF(AND(M165&lt;&gt;"OK", LEN(J165)&lt;10), FALSE,
IF(ISERR(FIND("OK", N165)),
IF(AND(FIND("please", LOWER(N165))&gt;0, LEN(O165)&lt;10), FALSE, TRUE),
TRUE))))))))</f>
        <v>1</v>
      </c>
      <c r="R165" t="str">
        <f t="shared" si="4"/>
        <v>BRT</v>
      </c>
      <c r="S165" t="b">
        <f t="shared" si="5"/>
        <v>0</v>
      </c>
    </row>
    <row r="166" spans="1:19" ht="25" customHeight="1">
      <c r="A166" s="171"/>
      <c r="B166" s="171"/>
      <c r="C166" s="171"/>
      <c r="D166" s="170"/>
      <c r="E166" s="170"/>
      <c r="F166" s="170"/>
      <c r="G166" s="170"/>
      <c r="H166" s="79"/>
      <c r="I166" s="75"/>
      <c r="J166" s="75"/>
      <c r="K166" s="163"/>
      <c r="L166" s="224"/>
      <c r="M166" s="184" t="str" cm="1">
        <f t="array" ref="M166">IF(AND(SUMPRODUCT(--(D166:E166&lt;&gt;""))=0,ISBLANK(K166)),"",IF(AND(K166&lt;&gt;"",NOT(ISNUMBER(K166))),"Please enter a numeric value for Total Emission",IF(AND(ISBLANK(K166),L166="BRT"),"Please enter a numeric value for Total Emission or a qualification for not providing BRT Total Emission",IF(ISBLANK(K166),"Please enter a numeric value for Total Emission",IF(ISBLANK(L166),"Please select ART, BRT or NE",IF(AND(ISBLANK(I166),ROUND(K166,6)&gt;0),"Enter method",IF(AND(ISBLANK(J166),L166&lt;&gt;""),"Ensure method is fully explained",IF(AND(SUMPRODUCT(--(D166:E166&lt;&gt;""))&gt;0,D166&lt;&gt;H166,K166=0),"Please explain change in M/ment type",IF(AND(SUMPRODUCT(--(D166:E166&lt;&gt;""))&gt;0,D166&lt;&gt;H166),IF(LEN(J166)&lt;5,"Please explain change in M/ment type; Ensure method is fully explained.",IF(AND(SUMPRODUCT(--(D166:E166&lt;&gt;""))&gt;0,D166&lt;&gt;H166),"Please explain change in M/ment type",IF(LEN(J166)&lt;5,"Ensure method is fully explained.","OK"))),IF(AND(ROUND(K166,6)&gt;0,LEN(J166)&lt;5),"Ensure method is fully explained.","OK"))))))))))</f>
        <v/>
      </c>
      <c r="N166" s="185" t="str" cm="1">
        <f t="array" ref="N166">IF(AND(SUMPRODUCT(--(D166:F166&lt;&gt;""))=0,ISBLANK(K166)),"",
IF(S166=FALSE,"Incorrect ART, BRT or NE. Please select correct threshold code",
IF(ISBLANK(F166),"No value for previous year",
IF(AND(F166=0,ROUND(K166,6)&gt;0,G166="NE"),"Please explain change from NE",
IF(AND(K166=0,L166="NE", OR(G166="ART",G166="BRT")),"Please explain change to NE",
IF(AND(SUMPRODUCT(--(D166:E166&lt;&gt;""))=0,F166=0,ROUND(K166,6)=0),"Previously not reported, please enter a value or 0 to confirm",IF(AND(G166="BRT",L166="BRT"),"OK",IF(AND(F166=0,OR(ROUND(K166,6)=0,K166&lt;C166),OR(G166="NA",G166="NE")),"OK",
IF(AND(SUMPRODUCT(--(D166:E166&lt;&gt;""))&gt;0,F166=0,ISBLANK(K166)),"Previously reported as BRT, please enter a value or provide explanation",
IF(AND(ROUND(F166,6)=ROUND(K166,6),ROUND(K166,6)&gt;0,NOT(ISBLANK(F166))),"Current = previous. Please re-enter value or provide explanation",
IF(AND(F166=0,ROUND(K166,6)=0,G166="ART",L166="NE"),"ART to NE – please explain",IF(AND(ROUND(K166,6)=0,G166="BRT"),"BRT to NE - please explain",
IF(AND(L166="NE",F166&gt;0,ABS(((K166-F166)/F166*100))&gt;=P166),CONCATENATE(FIXED(((K166-F166)/F166)*100,2),"% - please explain"),IF(AND(L166="ART",G166="ART",F166&gt;0,ABS(((K166-F166)/F166*100))&gt;=P166),CONCATENATE(FIXED(((K166-F166)/F166)*100,2),"% - please explain"),
IF(AND(ROUND(K166,6)=0,G166="BRT",F166&lt;&gt;0),CONCATENATE(FIXED(((K166-F166)/F166)*100,2),"% - BRT to NE - please explain"),
IF(AND(F166=0,ROUND(K166,6)&gt;0,G166="BRT",L166="BRT"),"OK",
IF(AND(F166=0,ROUND(K166,6)&gt;0,G166="BRT",L166="ART"),"BRT to ART – please explain",
IF(AND(F166=0,ROUND(K166,6)&gt;0),"please explain increase",
IF(AND(L166="ART",F166&lt;C166,F166&lt;&gt;0),CONCATENATE(FIXED(((K166-F166)/F166)*100,2),"% - BRT to ART – please explain"),
IF(AND(L166="ART",F166&lt;C166,F166=0),"No value for previous year",
IF(AND(L166="BRT",F166&gt;=C166,F166&lt;&gt;0),CONCATENATE(FIXED(((K166-F166)/F166)*100,2),"% - ART to BRT – please explain"),
IF(AND(L166="BRT",F166&gt;=C166,F166=0),"No value for previous year",
IF(AND(L166="BRT",F166&gt;0,ABS(((K166-F166)/F166*100))&lt;50),CONCATENATE(FIXED(((K166-F166)/F166)*100,2),"% - OK"),
IF(AND(L166="BRT",F166&gt;0,ABS(((K166-F166)/F166*100))&gt;=P166),CONCATENATE(FIXED(((K166-F166)/F166)*100,2),"% - please explain"),
IF(F166&lt;&gt;0,CONCATENATE(FIXED(((K166-F166)/F166)*100,2),"% - OK"),"No value for previous year")))))))))))))))))))))))))</f>
        <v/>
      </c>
      <c r="O166" s="75"/>
      <c r="P166" s="43" t="str" cm="1">
        <f t="array" ref="P166">IF(SUMPRODUCT(--(D166:E166&lt;&gt;""))=0,"",IF(ISERROR(VLOOKUP(A143,Codes!D$2:D$8,1,FALSE)),25,10))</f>
        <v/>
      </c>
      <c r="Q166" s="43" t="b" cm="1">
        <f t="array" ref="Q166">IF(AND(ISBLANK(K166), L166="BRT", LEN(O166)&gt;10), TRUE,
IF(SUMPRODUCT(--(D166:K166&lt;&gt;""))=0, TRUE,
IF(ISBLANK(L166), TRUE,
IF(S166=FALSE, FALSE,
IF(L166="INVALID", FALSE,
IF(AND(ISNUMBER(FIND("M/ment", M166)), LEN(O166)&gt;10), TRUE,
IF(AND(M166&lt;&gt;"OK", LEN(J166)&lt;10), FALSE,
IF(ISERR(FIND("OK", N166)),
IF(AND(FIND("please", LOWER(N166))&gt;0, LEN(O166)&lt;10), FALSE, TRUE),
TRUE))))))))</f>
        <v>1</v>
      </c>
      <c r="R166" t="str">
        <f t="shared" si="4"/>
        <v>BRT</v>
      </c>
      <c r="S166" t="b">
        <f t="shared" si="5"/>
        <v>0</v>
      </c>
    </row>
    <row r="167" spans="1:19" ht="25" customHeight="1">
      <c r="A167" s="171"/>
      <c r="B167" s="171"/>
      <c r="C167" s="171"/>
      <c r="D167" s="170"/>
      <c r="E167" s="170"/>
      <c r="F167" s="170"/>
      <c r="G167" s="170"/>
      <c r="H167" s="79"/>
      <c r="I167" s="75"/>
      <c r="J167" s="75"/>
      <c r="K167" s="163"/>
      <c r="L167" s="224"/>
      <c r="M167" s="184" t="str" cm="1">
        <f t="array" ref="M167">IF(AND(SUMPRODUCT(--(D167:E167&lt;&gt;""))=0,ISBLANK(K167)),"",IF(AND(K167&lt;&gt;"",NOT(ISNUMBER(K167))),"Please enter a numeric value for Total Emission",IF(AND(ISBLANK(K167),L167="BRT"),"Please enter a numeric value for Total Emission or a qualification for not providing BRT Total Emission",IF(ISBLANK(K167),"Please enter a numeric value for Total Emission",IF(ISBLANK(L167),"Please select ART, BRT or NE",IF(AND(ISBLANK(I167),ROUND(K167,6)&gt;0),"Enter method",IF(AND(ISBLANK(J167),L167&lt;&gt;""),"Ensure method is fully explained",IF(AND(SUMPRODUCT(--(D167:E167&lt;&gt;""))&gt;0,D167&lt;&gt;H167,K167=0),"Please explain change in M/ment type",IF(AND(SUMPRODUCT(--(D167:E167&lt;&gt;""))&gt;0,D167&lt;&gt;H167),IF(LEN(J167)&lt;5,"Please explain change in M/ment type; Ensure method is fully explained.",IF(AND(SUMPRODUCT(--(D167:E167&lt;&gt;""))&gt;0,D167&lt;&gt;H167),"Please explain change in M/ment type",IF(LEN(J167)&lt;5,"Ensure method is fully explained.","OK"))),IF(AND(ROUND(K167,6)&gt;0,LEN(J167)&lt;5),"Ensure method is fully explained.","OK"))))))))))</f>
        <v/>
      </c>
      <c r="N167" s="185" t="str" cm="1">
        <f t="array" ref="N167">IF(AND(SUMPRODUCT(--(D167:F167&lt;&gt;""))=0,ISBLANK(K167)),"",
IF(S167=FALSE,"Incorrect ART, BRT or NE. Please select correct threshold code",
IF(ISBLANK(F167),"No value for previous year",
IF(AND(F167=0,ROUND(K167,6)&gt;0,G167="NE"),"Please explain change from NE",
IF(AND(K167=0,L167="NE", OR(G167="ART",G167="BRT")),"Please explain change to NE",
IF(AND(SUMPRODUCT(--(D167:E167&lt;&gt;""))=0,F167=0,ROUND(K167,6)=0),"Previously not reported, please enter a value or 0 to confirm",IF(AND(G167="BRT",L167="BRT"),"OK",IF(AND(F167=0,OR(ROUND(K167,6)=0,K167&lt;C167),OR(G167="NA",G167="NE")),"OK",
IF(AND(SUMPRODUCT(--(D167:E167&lt;&gt;""))&gt;0,F167=0,ISBLANK(K167)),"Previously reported as BRT, please enter a value or provide explanation",
IF(AND(ROUND(F167,6)=ROUND(K167,6),ROUND(K167,6)&gt;0,NOT(ISBLANK(F167))),"Current = previous. Please re-enter value or provide explanation",
IF(AND(F167=0,ROUND(K167,6)=0,G167="ART",L167="NE"),"ART to NE – please explain",IF(AND(ROUND(K167,6)=0,G167="BRT"),"BRT to NE - please explain",
IF(AND(L167="NE",F167&gt;0,ABS(((K167-F167)/F167*100))&gt;=P167),CONCATENATE(FIXED(((K167-F167)/F167)*100,2),"% - please explain"),IF(AND(L167="ART",G167="ART",F167&gt;0,ABS(((K167-F167)/F167*100))&gt;=P167),CONCATENATE(FIXED(((K167-F167)/F167)*100,2),"% - please explain"),
IF(AND(ROUND(K167,6)=0,G167="BRT",F167&lt;&gt;0),CONCATENATE(FIXED(((K167-F167)/F167)*100,2),"% - BRT to NE - please explain"),
IF(AND(F167=0,ROUND(K167,6)&gt;0,G167="BRT",L167="BRT"),"OK",
IF(AND(F167=0,ROUND(K167,6)&gt;0,G167="BRT",L167="ART"),"BRT to ART – please explain",
IF(AND(F167=0,ROUND(K167,6)&gt;0),"please explain increase",
IF(AND(L167="ART",F167&lt;C167,F167&lt;&gt;0),CONCATENATE(FIXED(((K167-F167)/F167)*100,2),"% - BRT to ART – please explain"),
IF(AND(L167="ART",F167&lt;C167,F167=0),"No value for previous year",
IF(AND(L167="BRT",F167&gt;=C167,F167&lt;&gt;0),CONCATENATE(FIXED(((K167-F167)/F167)*100,2),"% - ART to BRT – please explain"),
IF(AND(L167="BRT",F167&gt;=C167,F167=0),"No value for previous year",
IF(AND(L167="BRT",F167&gt;0,ABS(((K167-F167)/F167*100))&lt;50),CONCATENATE(FIXED(((K167-F167)/F167)*100,2),"% - OK"),
IF(AND(L167="BRT",F167&gt;0,ABS(((K167-F167)/F167*100))&gt;=P167),CONCATENATE(FIXED(((K167-F167)/F167)*100,2),"% - please explain"),
IF(F167&lt;&gt;0,CONCATENATE(FIXED(((K167-F167)/F167)*100,2),"% - OK"),"No value for previous year")))))))))))))))))))))))))</f>
        <v/>
      </c>
      <c r="O167" s="75"/>
      <c r="P167" s="43" t="str" cm="1">
        <f t="array" ref="P167">IF(SUMPRODUCT(--(D167:E167&lt;&gt;""))=0,"",IF(ISERROR(VLOOKUP(A144,Codes!D$2:D$8,1,FALSE)),25,10))</f>
        <v/>
      </c>
      <c r="Q167" s="43" t="b" cm="1">
        <f t="array" ref="Q167">IF(AND(ISBLANK(K167), L167="BRT", LEN(O167)&gt;10), TRUE,
IF(SUMPRODUCT(--(D167:K167&lt;&gt;""))=0, TRUE,
IF(ISBLANK(L167), TRUE,
IF(S167=FALSE, FALSE,
IF(L167="INVALID", FALSE,
IF(AND(ISNUMBER(FIND("M/ment", M167)), LEN(O167)&gt;10), TRUE,
IF(AND(M167&lt;&gt;"OK", LEN(J167)&lt;10), FALSE,
IF(ISERR(FIND("OK", N167)),
IF(AND(FIND("please", LOWER(N167))&gt;0, LEN(O167)&lt;10), FALSE, TRUE),
TRUE))))))))</f>
        <v>1</v>
      </c>
      <c r="R167" t="str">
        <f t="shared" si="4"/>
        <v>BRT</v>
      </c>
      <c r="S167" t="b">
        <f t="shared" si="5"/>
        <v>0</v>
      </c>
    </row>
    <row r="168" spans="1:19" ht="25" customHeight="1">
      <c r="A168" s="171"/>
      <c r="B168" s="171"/>
      <c r="C168" s="171"/>
      <c r="D168" s="170"/>
      <c r="E168" s="170"/>
      <c r="F168" s="170"/>
      <c r="G168" s="170"/>
      <c r="H168" s="79"/>
      <c r="I168" s="75"/>
      <c r="J168" s="75"/>
      <c r="K168" s="163"/>
      <c r="L168" s="224"/>
      <c r="M168" s="184" t="str" cm="1">
        <f t="array" ref="M168">IF(AND(SUMPRODUCT(--(D168:E168&lt;&gt;""))=0,ISBLANK(K168)),"",IF(AND(K168&lt;&gt;"",NOT(ISNUMBER(K168))),"Please enter a numeric value for Total Emission",IF(AND(ISBLANK(K168),L168="BRT"),"Please enter a numeric value for Total Emission or a qualification for not providing BRT Total Emission",IF(ISBLANK(K168),"Please enter a numeric value for Total Emission",IF(ISBLANK(L168),"Please select ART, BRT or NE",IF(AND(ISBLANK(I168),ROUND(K168,6)&gt;0),"Enter method",IF(AND(ISBLANK(J168),L168&lt;&gt;""),"Ensure method is fully explained",IF(AND(SUMPRODUCT(--(D168:E168&lt;&gt;""))&gt;0,D168&lt;&gt;H168,K168=0),"Please explain change in M/ment type",IF(AND(SUMPRODUCT(--(D168:E168&lt;&gt;""))&gt;0,D168&lt;&gt;H168),IF(LEN(J168)&lt;5,"Please explain change in M/ment type; Ensure method is fully explained.",IF(AND(SUMPRODUCT(--(D168:E168&lt;&gt;""))&gt;0,D168&lt;&gt;H168),"Please explain change in M/ment type",IF(LEN(J168)&lt;5,"Ensure method is fully explained.","OK"))),IF(AND(ROUND(K168,6)&gt;0,LEN(J168)&lt;5),"Ensure method is fully explained.","OK"))))))))))</f>
        <v/>
      </c>
      <c r="N168" s="185" t="str" cm="1">
        <f t="array" ref="N168">IF(AND(SUMPRODUCT(--(D168:F168&lt;&gt;""))=0,ISBLANK(K168)),"",
IF(S168=FALSE,"Incorrect ART, BRT or NE. Please select correct threshold code",
IF(ISBLANK(F168),"No value for previous year",
IF(AND(F168=0,ROUND(K168,6)&gt;0,G168="NE"),"Please explain change from NE",
IF(AND(K168=0,L168="NE", OR(G168="ART",G168="BRT")),"Please explain change to NE",
IF(AND(SUMPRODUCT(--(D168:E168&lt;&gt;""))=0,F168=0,ROUND(K168,6)=0),"Previously not reported, please enter a value or 0 to confirm",IF(AND(G168="BRT",L168="BRT"),"OK",IF(AND(F168=0,OR(ROUND(K168,6)=0,K168&lt;C168),OR(G168="NA",G168="NE")),"OK",
IF(AND(SUMPRODUCT(--(D168:E168&lt;&gt;""))&gt;0,F168=0,ISBLANK(K168)),"Previously reported as BRT, please enter a value or provide explanation",
IF(AND(ROUND(F168,6)=ROUND(K168,6),ROUND(K168,6)&gt;0,NOT(ISBLANK(F168))),"Current = previous. Please re-enter value or provide explanation",
IF(AND(F168=0,ROUND(K168,6)=0,G168="ART",L168="NE"),"ART to NE – please explain",IF(AND(ROUND(K168,6)=0,G168="BRT"),"BRT to NE - please explain",
IF(AND(L168="NE",F168&gt;0,ABS(((K168-F168)/F168*100))&gt;=P168),CONCATENATE(FIXED(((K168-F168)/F168)*100,2),"% - please explain"),IF(AND(L168="ART",G168="ART",F168&gt;0,ABS(((K168-F168)/F168*100))&gt;=P168),CONCATENATE(FIXED(((K168-F168)/F168)*100,2),"% - please explain"),
IF(AND(ROUND(K168,6)=0,G168="BRT",F168&lt;&gt;0),CONCATENATE(FIXED(((K168-F168)/F168)*100,2),"% - BRT to NE - please explain"),
IF(AND(F168=0,ROUND(K168,6)&gt;0,G168="BRT",L168="BRT"),"OK",
IF(AND(F168=0,ROUND(K168,6)&gt;0,G168="BRT",L168="ART"),"BRT to ART – please explain",
IF(AND(F168=0,ROUND(K168,6)&gt;0),"please explain increase",
IF(AND(L168="ART",F168&lt;C168,F168&lt;&gt;0),CONCATENATE(FIXED(((K168-F168)/F168)*100,2),"% - BRT to ART – please explain"),
IF(AND(L168="ART",F168&lt;C168,F168=0),"No value for previous year",
IF(AND(L168="BRT",F168&gt;=C168,F168&lt;&gt;0),CONCATENATE(FIXED(((K168-F168)/F168)*100,2),"% - ART to BRT – please explain"),
IF(AND(L168="BRT",F168&gt;=C168,F168=0),"No value for previous year",
IF(AND(L168="BRT",F168&gt;0,ABS(((K168-F168)/F168*100))&lt;50),CONCATENATE(FIXED(((K168-F168)/F168)*100,2),"% - OK"),
IF(AND(L168="BRT",F168&gt;0,ABS(((K168-F168)/F168*100))&gt;=P168),CONCATENATE(FIXED(((K168-F168)/F168)*100,2),"% - please explain"),
IF(F168&lt;&gt;0,CONCATENATE(FIXED(((K168-F168)/F168)*100,2),"% - OK"),"No value for previous year")))))))))))))))))))))))))</f>
        <v/>
      </c>
      <c r="O168" s="75"/>
      <c r="P168" s="43" t="str" cm="1">
        <f t="array" ref="P168">IF(SUMPRODUCT(--(D168:E168&lt;&gt;""))=0,"",IF(ISERROR(VLOOKUP(A145,Codes!D$2:D$8,1,FALSE)),25,10))</f>
        <v/>
      </c>
      <c r="Q168" s="43" t="b" cm="1">
        <f t="array" ref="Q168">IF(AND(ISBLANK(K168), L168="BRT", LEN(O168)&gt;10), TRUE,
IF(SUMPRODUCT(--(D168:K168&lt;&gt;""))=0, TRUE,
IF(ISBLANK(L168), TRUE,
IF(S168=FALSE, FALSE,
IF(L168="INVALID", FALSE,
IF(AND(ISNUMBER(FIND("M/ment", M168)), LEN(O168)&gt;10), TRUE,
IF(AND(M168&lt;&gt;"OK", LEN(J168)&lt;10), FALSE,
IF(ISERR(FIND("OK", N168)),
IF(AND(FIND("please", LOWER(N168))&gt;0, LEN(O168)&lt;10), FALSE, TRUE),
TRUE))))))))</f>
        <v>1</v>
      </c>
      <c r="R168" t="str">
        <f t="shared" si="4"/>
        <v>BRT</v>
      </c>
      <c r="S168" t="b">
        <f t="shared" si="5"/>
        <v>0</v>
      </c>
    </row>
    <row r="169" spans="1:19" ht="25" customHeight="1">
      <c r="A169" s="171"/>
      <c r="B169" s="171"/>
      <c r="C169" s="171"/>
      <c r="D169" s="170"/>
      <c r="E169" s="170"/>
      <c r="F169" s="170"/>
      <c r="G169" s="170"/>
      <c r="H169" s="79"/>
      <c r="I169" s="75"/>
      <c r="J169" s="75"/>
      <c r="K169" s="163"/>
      <c r="L169" s="224"/>
      <c r="M169" s="184" t="str" cm="1">
        <f t="array" ref="M169">IF(AND(SUMPRODUCT(--(D169:E169&lt;&gt;""))=0,ISBLANK(K169)),"",IF(AND(K169&lt;&gt;"",NOT(ISNUMBER(K169))),"Please enter a numeric value for Total Emission",IF(AND(ISBLANK(K169),L169="BRT"),"Please enter a numeric value for Total Emission or a qualification for not providing BRT Total Emission",IF(ISBLANK(K169),"Please enter a numeric value for Total Emission",IF(ISBLANK(L169),"Please select ART, BRT or NE",IF(AND(ISBLANK(I169),ROUND(K169,6)&gt;0),"Enter method",IF(AND(ISBLANK(J169),L169&lt;&gt;""),"Ensure method is fully explained",IF(AND(SUMPRODUCT(--(D169:E169&lt;&gt;""))&gt;0,D169&lt;&gt;H169,K169=0),"Please explain change in M/ment type",IF(AND(SUMPRODUCT(--(D169:E169&lt;&gt;""))&gt;0,D169&lt;&gt;H169),IF(LEN(J169)&lt;5,"Please explain change in M/ment type; Ensure method is fully explained.",IF(AND(SUMPRODUCT(--(D169:E169&lt;&gt;""))&gt;0,D169&lt;&gt;H169),"Please explain change in M/ment type",IF(LEN(J169)&lt;5,"Ensure method is fully explained.","OK"))),IF(AND(ROUND(K169,6)&gt;0,LEN(J169)&lt;5),"Ensure method is fully explained.","OK"))))))))))</f>
        <v/>
      </c>
      <c r="N169" s="185" t="str" cm="1">
        <f t="array" ref="N169">IF(AND(SUMPRODUCT(--(D169:F169&lt;&gt;""))=0,ISBLANK(K169)),"",
IF(S169=FALSE,"Incorrect ART, BRT or NE. Please select correct threshold code",
IF(ISBLANK(F169),"No value for previous year",
IF(AND(F169=0,ROUND(K169,6)&gt;0,G169="NE"),"Please explain change from NE",
IF(AND(K169=0,L169="NE", OR(G169="ART",G169="BRT")),"Please explain change to NE",
IF(AND(SUMPRODUCT(--(D169:E169&lt;&gt;""))=0,F169=0,ROUND(K169,6)=0),"Previously not reported, please enter a value or 0 to confirm",IF(AND(G169="BRT",L169="BRT"),"OK",IF(AND(F169=0,OR(ROUND(K169,6)=0,K169&lt;C169),OR(G169="NA",G169="NE")),"OK",
IF(AND(SUMPRODUCT(--(D169:E169&lt;&gt;""))&gt;0,F169=0,ISBLANK(K169)),"Previously reported as BRT, please enter a value or provide explanation",
IF(AND(ROUND(F169,6)=ROUND(K169,6),ROUND(K169,6)&gt;0,NOT(ISBLANK(F169))),"Current = previous. Please re-enter value or provide explanation",
IF(AND(F169=0,ROUND(K169,6)=0,G169="ART",L169="NE"),"ART to NE – please explain",IF(AND(ROUND(K169,6)=0,G169="BRT"),"BRT to NE - please explain",
IF(AND(L169="NE",F169&gt;0,ABS(((K169-F169)/F169*100))&gt;=P169),CONCATENATE(FIXED(((K169-F169)/F169)*100,2),"% - please explain"),IF(AND(L169="ART",G169="ART",F169&gt;0,ABS(((K169-F169)/F169*100))&gt;=P169),CONCATENATE(FIXED(((K169-F169)/F169)*100,2),"% - please explain"),
IF(AND(ROUND(K169,6)=0,G169="BRT",F169&lt;&gt;0),CONCATENATE(FIXED(((K169-F169)/F169)*100,2),"% - BRT to NE - please explain"),
IF(AND(F169=0,ROUND(K169,6)&gt;0,G169="BRT",L169="BRT"),"OK",
IF(AND(F169=0,ROUND(K169,6)&gt;0,G169="BRT",L169="ART"),"BRT to ART – please explain",
IF(AND(F169=0,ROUND(K169,6)&gt;0),"please explain increase",
IF(AND(L169="ART",F169&lt;C169,F169&lt;&gt;0),CONCATENATE(FIXED(((K169-F169)/F169)*100,2),"% - BRT to ART – please explain"),
IF(AND(L169="ART",F169&lt;C169,F169=0),"No value for previous year",
IF(AND(L169="BRT",F169&gt;=C169,F169&lt;&gt;0),CONCATENATE(FIXED(((K169-F169)/F169)*100,2),"% - ART to BRT – please explain"),
IF(AND(L169="BRT",F169&gt;=C169,F169=0),"No value for previous year",
IF(AND(L169="BRT",F169&gt;0,ABS(((K169-F169)/F169*100))&lt;50),CONCATENATE(FIXED(((K169-F169)/F169)*100,2),"% - OK"),
IF(AND(L169="BRT",F169&gt;0,ABS(((K169-F169)/F169*100))&gt;=P169),CONCATENATE(FIXED(((K169-F169)/F169)*100,2),"% - please explain"),
IF(F169&lt;&gt;0,CONCATENATE(FIXED(((K169-F169)/F169)*100,2),"% - OK"),"No value for previous year")))))))))))))))))))))))))</f>
        <v/>
      </c>
      <c r="O169" s="75"/>
      <c r="P169" s="43" t="str" cm="1">
        <f t="array" ref="P169">IF(SUMPRODUCT(--(D169:E169&lt;&gt;""))=0,"",IF(ISERROR(VLOOKUP(A146,Codes!D$2:D$8,1,FALSE)),25,10))</f>
        <v/>
      </c>
      <c r="Q169" s="43" t="b" cm="1">
        <f t="array" ref="Q169">IF(AND(ISBLANK(K169), L169="BRT", LEN(O169)&gt;10), TRUE,
IF(SUMPRODUCT(--(D169:K169&lt;&gt;""))=0, TRUE,
IF(ISBLANK(L169), TRUE,
IF(S169=FALSE, FALSE,
IF(L169="INVALID", FALSE,
IF(AND(ISNUMBER(FIND("M/ment", M169)), LEN(O169)&gt;10), TRUE,
IF(AND(M169&lt;&gt;"OK", LEN(J169)&lt;10), FALSE,
IF(ISERR(FIND("OK", N169)),
IF(AND(FIND("please", LOWER(N169))&gt;0, LEN(O169)&lt;10), FALSE, TRUE),
TRUE))))))))</f>
        <v>1</v>
      </c>
      <c r="R169" t="str">
        <f t="shared" si="4"/>
        <v>BRT</v>
      </c>
      <c r="S169" t="b">
        <f t="shared" si="5"/>
        <v>0</v>
      </c>
    </row>
    <row r="170" spans="1:19" ht="25" customHeight="1">
      <c r="A170" s="171"/>
      <c r="B170" s="171"/>
      <c r="C170" s="171"/>
      <c r="D170" s="170"/>
      <c r="E170" s="170"/>
      <c r="F170" s="170"/>
      <c r="G170" s="170"/>
      <c r="H170" s="79"/>
      <c r="I170" s="75"/>
      <c r="J170" s="75"/>
      <c r="K170" s="163"/>
      <c r="L170" s="224"/>
      <c r="M170" s="184" t="str" cm="1">
        <f t="array" ref="M170">IF(AND(SUMPRODUCT(--(D170:E170&lt;&gt;""))=0,ISBLANK(K170)),"",IF(AND(K170&lt;&gt;"",NOT(ISNUMBER(K170))),"Please enter a numeric value for Total Emission",IF(AND(ISBLANK(K170),L170="BRT"),"Please enter a numeric value for Total Emission or a qualification for not providing BRT Total Emission",IF(ISBLANK(K170),"Please enter a numeric value for Total Emission",IF(ISBLANK(L170),"Please select ART, BRT or NE",IF(AND(ISBLANK(I170),ROUND(K170,6)&gt;0),"Enter method",IF(AND(ISBLANK(J170),L170&lt;&gt;""),"Ensure method is fully explained",IF(AND(SUMPRODUCT(--(D170:E170&lt;&gt;""))&gt;0,D170&lt;&gt;H170,K170=0),"Please explain change in M/ment type",IF(AND(SUMPRODUCT(--(D170:E170&lt;&gt;""))&gt;0,D170&lt;&gt;H170),IF(LEN(J170)&lt;5,"Please explain change in M/ment type; Ensure method is fully explained.",IF(AND(SUMPRODUCT(--(D170:E170&lt;&gt;""))&gt;0,D170&lt;&gt;H170),"Please explain change in M/ment type",IF(LEN(J170)&lt;5,"Ensure method is fully explained.","OK"))),IF(AND(ROUND(K170,6)&gt;0,LEN(J170)&lt;5),"Ensure method is fully explained.","OK"))))))))))</f>
        <v/>
      </c>
      <c r="N170" s="185" t="str" cm="1">
        <f t="array" ref="N170">IF(AND(SUMPRODUCT(--(D170:F170&lt;&gt;""))=0,ISBLANK(K170)),"",
IF(S170=FALSE,"Incorrect ART, BRT or NE. Please select correct threshold code",
IF(ISBLANK(F170),"No value for previous year",
IF(AND(F170=0,ROUND(K170,6)&gt;0,G170="NE"),"Please explain change from NE",
IF(AND(K170=0,L170="NE", OR(G170="ART",G170="BRT")),"Please explain change to NE",
IF(AND(SUMPRODUCT(--(D170:E170&lt;&gt;""))=0,F170=0,ROUND(K170,6)=0),"Previously not reported, please enter a value or 0 to confirm",IF(AND(G170="BRT",L170="BRT"),"OK",IF(AND(F170=0,OR(ROUND(K170,6)=0,K170&lt;C170),OR(G170="NA",G170="NE")),"OK",
IF(AND(SUMPRODUCT(--(D170:E170&lt;&gt;""))&gt;0,F170=0,ISBLANK(K170)),"Previously reported as BRT, please enter a value or provide explanation",
IF(AND(ROUND(F170,6)=ROUND(K170,6),ROUND(K170,6)&gt;0,NOT(ISBLANK(F170))),"Current = previous. Please re-enter value or provide explanation",
IF(AND(F170=0,ROUND(K170,6)=0,G170="ART",L170="NE"),"ART to NE – please explain",IF(AND(ROUND(K170,6)=0,G170="BRT"),"BRT to NE - please explain",
IF(AND(L170="NE",F170&gt;0,ABS(((K170-F170)/F170*100))&gt;=P170),CONCATENATE(FIXED(((K170-F170)/F170)*100,2),"% - please explain"),IF(AND(L170="ART",G170="ART",F170&gt;0,ABS(((K170-F170)/F170*100))&gt;=P170),CONCATENATE(FIXED(((K170-F170)/F170)*100,2),"% - please explain"),
IF(AND(ROUND(K170,6)=0,G170="BRT",F170&lt;&gt;0),CONCATENATE(FIXED(((K170-F170)/F170)*100,2),"% - BRT to NE - please explain"),
IF(AND(F170=0,ROUND(K170,6)&gt;0,G170="BRT",L170="BRT"),"OK",
IF(AND(F170=0,ROUND(K170,6)&gt;0,G170="BRT",L170="ART"),"BRT to ART – please explain",
IF(AND(F170=0,ROUND(K170,6)&gt;0),"please explain increase",
IF(AND(L170="ART",F170&lt;C170,F170&lt;&gt;0),CONCATENATE(FIXED(((K170-F170)/F170)*100,2),"% - BRT to ART – please explain"),
IF(AND(L170="ART",F170&lt;C170,F170=0),"No value for previous year",
IF(AND(L170="BRT",F170&gt;=C170,F170&lt;&gt;0),CONCATENATE(FIXED(((K170-F170)/F170)*100,2),"% - ART to BRT – please explain"),
IF(AND(L170="BRT",F170&gt;=C170,F170=0),"No value for previous year",
IF(AND(L170="BRT",F170&gt;0,ABS(((K170-F170)/F170*100))&lt;50),CONCATENATE(FIXED(((K170-F170)/F170)*100,2),"% - OK"),
IF(AND(L170="BRT",F170&gt;0,ABS(((K170-F170)/F170*100))&gt;=P170),CONCATENATE(FIXED(((K170-F170)/F170)*100,2),"% - please explain"),
IF(F170&lt;&gt;0,CONCATENATE(FIXED(((K170-F170)/F170)*100,2),"% - OK"),"No value for previous year")))))))))))))))))))))))))</f>
        <v/>
      </c>
      <c r="O170" s="75"/>
      <c r="P170" s="43" t="str" cm="1">
        <f t="array" ref="P170">IF(SUMPRODUCT(--(D170:E170&lt;&gt;""))=0,"",IF(ISERROR(VLOOKUP(A147,Codes!D$2:D$8,1,FALSE)),25,10))</f>
        <v/>
      </c>
      <c r="Q170" s="43" t="b" cm="1">
        <f t="array" ref="Q170">IF(AND(ISBLANK(K170), L170="BRT", LEN(O170)&gt;10), TRUE,
IF(SUMPRODUCT(--(D170:K170&lt;&gt;""))=0, TRUE,
IF(ISBLANK(L170), TRUE,
IF(S170=FALSE, FALSE,
IF(L170="INVALID", FALSE,
IF(AND(ISNUMBER(FIND("M/ment", M170)), LEN(O170)&gt;10), TRUE,
IF(AND(M170&lt;&gt;"OK", LEN(J170)&lt;10), FALSE,
IF(ISERR(FIND("OK", N170)),
IF(AND(FIND("please", LOWER(N170))&gt;0, LEN(O170)&lt;10), FALSE, TRUE),
TRUE))))))))</f>
        <v>1</v>
      </c>
      <c r="R170" t="str">
        <f t="shared" si="4"/>
        <v>BRT</v>
      </c>
      <c r="S170" t="b">
        <f t="shared" si="5"/>
        <v>0</v>
      </c>
    </row>
    <row r="171" spans="1:19" ht="25" customHeight="1">
      <c r="A171" s="171"/>
      <c r="B171" s="171"/>
      <c r="C171" s="171"/>
      <c r="D171" s="170"/>
      <c r="E171" s="170"/>
      <c r="F171" s="170"/>
      <c r="G171" s="170"/>
      <c r="H171" s="79"/>
      <c r="I171" s="75"/>
      <c r="J171" s="75"/>
      <c r="K171" s="163"/>
      <c r="L171" s="224"/>
      <c r="M171" s="184" t="str" cm="1">
        <f t="array" ref="M171">IF(AND(SUMPRODUCT(--(D171:E171&lt;&gt;""))=0,ISBLANK(K171)),"",IF(AND(K171&lt;&gt;"",NOT(ISNUMBER(K171))),"Please enter a numeric value for Total Emission",IF(AND(ISBLANK(K171),L171="BRT"),"Please enter a numeric value for Total Emission or a qualification for not providing BRT Total Emission",IF(ISBLANK(K171),"Please enter a numeric value for Total Emission",IF(ISBLANK(L171),"Please select ART, BRT or NE",IF(AND(ISBLANK(I171),ROUND(K171,6)&gt;0),"Enter method",IF(AND(ISBLANK(J171),L171&lt;&gt;""),"Ensure method is fully explained",IF(AND(SUMPRODUCT(--(D171:E171&lt;&gt;""))&gt;0,D171&lt;&gt;H171,K171=0),"Please explain change in M/ment type",IF(AND(SUMPRODUCT(--(D171:E171&lt;&gt;""))&gt;0,D171&lt;&gt;H171),IF(LEN(J171)&lt;5,"Please explain change in M/ment type; Ensure method is fully explained.",IF(AND(SUMPRODUCT(--(D171:E171&lt;&gt;""))&gt;0,D171&lt;&gt;H171),"Please explain change in M/ment type",IF(LEN(J171)&lt;5,"Ensure method is fully explained.","OK"))),IF(AND(ROUND(K171,6)&gt;0,LEN(J171)&lt;5),"Ensure method is fully explained.","OK"))))))))))</f>
        <v/>
      </c>
      <c r="N171" s="185" t="str" cm="1">
        <f t="array" ref="N171">IF(AND(SUMPRODUCT(--(D171:F171&lt;&gt;""))=0,ISBLANK(K171)),"",
IF(S171=FALSE,"Incorrect ART, BRT or NE. Please select correct threshold code",
IF(ISBLANK(F171),"No value for previous year",
IF(AND(F171=0,ROUND(K171,6)&gt;0,G171="NE"),"Please explain change from NE",
IF(AND(K171=0,L171="NE", OR(G171="ART",G171="BRT")),"Please explain change to NE",
IF(AND(SUMPRODUCT(--(D171:E171&lt;&gt;""))=0,F171=0,ROUND(K171,6)=0),"Previously not reported, please enter a value or 0 to confirm",IF(AND(G171="BRT",L171="BRT"),"OK",IF(AND(F171=0,OR(ROUND(K171,6)=0,K171&lt;C171),OR(G171="NA",G171="NE")),"OK",
IF(AND(SUMPRODUCT(--(D171:E171&lt;&gt;""))&gt;0,F171=0,ISBLANK(K171)),"Previously reported as BRT, please enter a value or provide explanation",
IF(AND(ROUND(F171,6)=ROUND(K171,6),ROUND(K171,6)&gt;0,NOT(ISBLANK(F171))),"Current = previous. Please re-enter value or provide explanation",
IF(AND(F171=0,ROUND(K171,6)=0,G171="ART",L171="NE"),"ART to NE – please explain",IF(AND(ROUND(K171,6)=0,G171="BRT"),"BRT to NE - please explain",
IF(AND(L171="NE",F171&gt;0,ABS(((K171-F171)/F171*100))&gt;=P171),CONCATENATE(FIXED(((K171-F171)/F171)*100,2),"% - please explain"),IF(AND(L171="ART",G171="ART",F171&gt;0,ABS(((K171-F171)/F171*100))&gt;=P171),CONCATENATE(FIXED(((K171-F171)/F171)*100,2),"% - please explain"),
IF(AND(ROUND(K171,6)=0,G171="BRT",F171&lt;&gt;0),CONCATENATE(FIXED(((K171-F171)/F171)*100,2),"% - BRT to NE - please explain"),
IF(AND(F171=0,ROUND(K171,6)&gt;0,G171="BRT",L171="BRT"),"OK",
IF(AND(F171=0,ROUND(K171,6)&gt;0,G171="BRT",L171="ART"),"BRT to ART – please explain",
IF(AND(F171=0,ROUND(K171,6)&gt;0),"please explain increase",
IF(AND(L171="ART",F171&lt;C171,F171&lt;&gt;0),CONCATENATE(FIXED(((K171-F171)/F171)*100,2),"% - BRT to ART – please explain"),
IF(AND(L171="ART",F171&lt;C171,F171=0),"No value for previous year",
IF(AND(L171="BRT",F171&gt;=C171,F171&lt;&gt;0),CONCATENATE(FIXED(((K171-F171)/F171)*100,2),"% - ART to BRT – please explain"),
IF(AND(L171="BRT",F171&gt;=C171,F171=0),"No value for previous year",
IF(AND(L171="BRT",F171&gt;0,ABS(((K171-F171)/F171*100))&lt;50),CONCATENATE(FIXED(((K171-F171)/F171)*100,2),"% - OK"),
IF(AND(L171="BRT",F171&gt;0,ABS(((K171-F171)/F171*100))&gt;=P171),CONCATENATE(FIXED(((K171-F171)/F171)*100,2),"% - please explain"),
IF(F171&lt;&gt;0,CONCATENATE(FIXED(((K171-F171)/F171)*100,2),"% - OK"),"No value for previous year")))))))))))))))))))))))))</f>
        <v/>
      </c>
      <c r="O171" s="75"/>
      <c r="P171" s="43" t="str" cm="1">
        <f t="array" ref="P171">IF(SUMPRODUCT(--(D171:E171&lt;&gt;""))=0,"",IF(ISERROR(VLOOKUP(A148,Codes!D$2:D$8,1,FALSE)),25,10))</f>
        <v/>
      </c>
      <c r="Q171" s="43" t="b" cm="1">
        <f t="array" ref="Q171">IF(AND(ISBLANK(K171), L171="BRT", LEN(O171)&gt;10), TRUE,
IF(SUMPRODUCT(--(D171:K171&lt;&gt;""))=0, TRUE,
IF(ISBLANK(L171), TRUE,
IF(S171=FALSE, FALSE,
IF(L171="INVALID", FALSE,
IF(AND(ISNUMBER(FIND("M/ment", M171)), LEN(O171)&gt;10), TRUE,
IF(AND(M171&lt;&gt;"OK", LEN(J171)&lt;10), FALSE,
IF(ISERR(FIND("OK", N171)),
IF(AND(FIND("please", LOWER(N171))&gt;0, LEN(O171)&lt;10), FALSE, TRUE),
TRUE))))))))</f>
        <v>1</v>
      </c>
      <c r="R171" t="str">
        <f t="shared" si="4"/>
        <v>BRT</v>
      </c>
      <c r="S171" t="b">
        <f t="shared" si="5"/>
        <v>0</v>
      </c>
    </row>
    <row r="172" spans="1:19" ht="25" customHeight="1">
      <c r="A172" s="171"/>
      <c r="B172" s="171"/>
      <c r="C172" s="171"/>
      <c r="D172" s="170"/>
      <c r="E172" s="170"/>
      <c r="F172" s="170"/>
      <c r="G172" s="170"/>
      <c r="H172" s="79"/>
      <c r="I172" s="75"/>
      <c r="J172" s="75"/>
      <c r="K172" s="163"/>
      <c r="L172" s="224"/>
      <c r="M172" s="184" t="str" cm="1">
        <f t="array" ref="M172">IF(AND(SUMPRODUCT(--(D172:E172&lt;&gt;""))=0,ISBLANK(K172)),"",IF(AND(K172&lt;&gt;"",NOT(ISNUMBER(K172))),"Please enter a numeric value for Total Emission",IF(AND(ISBLANK(K172),L172="BRT"),"Please enter a numeric value for Total Emission or a qualification for not providing BRT Total Emission",IF(ISBLANK(K172),"Please enter a numeric value for Total Emission",IF(ISBLANK(L172),"Please select ART, BRT or NE",IF(AND(ISBLANK(I172),ROUND(K172,6)&gt;0),"Enter method",IF(AND(ISBLANK(J172),L172&lt;&gt;""),"Ensure method is fully explained",IF(AND(SUMPRODUCT(--(D172:E172&lt;&gt;""))&gt;0,D172&lt;&gt;H172,K172=0),"Please explain change in M/ment type",IF(AND(SUMPRODUCT(--(D172:E172&lt;&gt;""))&gt;0,D172&lt;&gt;H172),IF(LEN(J172)&lt;5,"Please explain change in M/ment type; Ensure method is fully explained.",IF(AND(SUMPRODUCT(--(D172:E172&lt;&gt;""))&gt;0,D172&lt;&gt;H172),"Please explain change in M/ment type",IF(LEN(J172)&lt;5,"Ensure method is fully explained.","OK"))),IF(AND(ROUND(K172,6)&gt;0,LEN(J172)&lt;5),"Ensure method is fully explained.","OK"))))))))))</f>
        <v/>
      </c>
      <c r="N172" s="185" t="str" cm="1">
        <f t="array" ref="N172">IF(AND(SUMPRODUCT(--(D172:F172&lt;&gt;""))=0,ISBLANK(K172)),"",
IF(S172=FALSE,"Incorrect ART, BRT or NE. Please select correct threshold code",
IF(ISBLANK(F172),"No value for previous year",
IF(AND(F172=0,ROUND(K172,6)&gt;0,G172="NE"),"Please explain change from NE",
IF(AND(K172=0,L172="NE", OR(G172="ART",G172="BRT")),"Please explain change to NE",
IF(AND(SUMPRODUCT(--(D172:E172&lt;&gt;""))=0,F172=0,ROUND(K172,6)=0),"Previously not reported, please enter a value or 0 to confirm",IF(AND(G172="BRT",L172="BRT"),"OK",IF(AND(F172=0,OR(ROUND(K172,6)=0,K172&lt;C172),OR(G172="NA",G172="NE")),"OK",
IF(AND(SUMPRODUCT(--(D172:E172&lt;&gt;""))&gt;0,F172=0,ISBLANK(K172)),"Previously reported as BRT, please enter a value or provide explanation",
IF(AND(ROUND(F172,6)=ROUND(K172,6),ROUND(K172,6)&gt;0,NOT(ISBLANK(F172))),"Current = previous. Please re-enter value or provide explanation",
IF(AND(F172=0,ROUND(K172,6)=0,G172="ART",L172="NE"),"ART to NE – please explain",IF(AND(ROUND(K172,6)=0,G172="BRT"),"BRT to NE - please explain",
IF(AND(L172="NE",F172&gt;0,ABS(((K172-F172)/F172*100))&gt;=P172),CONCATENATE(FIXED(((K172-F172)/F172)*100,2),"% - please explain"),IF(AND(L172="ART",G172="ART",F172&gt;0,ABS(((K172-F172)/F172*100))&gt;=P172),CONCATENATE(FIXED(((K172-F172)/F172)*100,2),"% - please explain"),
IF(AND(ROUND(K172,6)=0,G172="BRT",F172&lt;&gt;0),CONCATENATE(FIXED(((K172-F172)/F172)*100,2),"% - BRT to NE - please explain"),
IF(AND(F172=0,ROUND(K172,6)&gt;0,G172="BRT",L172="BRT"),"OK",
IF(AND(F172=0,ROUND(K172,6)&gt;0,G172="BRT",L172="ART"),"BRT to ART – please explain",
IF(AND(F172=0,ROUND(K172,6)&gt;0),"please explain increase",
IF(AND(L172="ART",F172&lt;C172,F172&lt;&gt;0),CONCATENATE(FIXED(((K172-F172)/F172)*100,2),"% - BRT to ART – please explain"),
IF(AND(L172="ART",F172&lt;C172,F172=0),"No value for previous year",
IF(AND(L172="BRT",F172&gt;=C172,F172&lt;&gt;0),CONCATENATE(FIXED(((K172-F172)/F172)*100,2),"% - ART to BRT – please explain"),
IF(AND(L172="BRT",F172&gt;=C172,F172=0),"No value for previous year",
IF(AND(L172="BRT",F172&gt;0,ABS(((K172-F172)/F172*100))&lt;50),CONCATENATE(FIXED(((K172-F172)/F172)*100,2),"% - OK"),
IF(AND(L172="BRT",F172&gt;0,ABS(((K172-F172)/F172*100))&gt;=P172),CONCATENATE(FIXED(((K172-F172)/F172)*100,2),"% - please explain"),
IF(F172&lt;&gt;0,CONCATENATE(FIXED(((K172-F172)/F172)*100,2),"% - OK"),"No value for previous year")))))))))))))))))))))))))</f>
        <v/>
      </c>
      <c r="O172" s="75"/>
      <c r="P172" s="43" t="str" cm="1">
        <f t="array" ref="P172">IF(SUMPRODUCT(--(D172:E172&lt;&gt;""))=0,"",IF(ISERROR(VLOOKUP(A149,Codes!D$2:D$8,1,FALSE)),25,10))</f>
        <v/>
      </c>
      <c r="Q172" s="43" t="b" cm="1">
        <f t="array" ref="Q172">IF(AND(ISBLANK(K172), L172="BRT", LEN(O172)&gt;10), TRUE,
IF(SUMPRODUCT(--(D172:K172&lt;&gt;""))=0, TRUE,
IF(ISBLANK(L172), TRUE,
IF(S172=FALSE, FALSE,
IF(L172="INVALID", FALSE,
IF(AND(ISNUMBER(FIND("M/ment", M172)), LEN(O172)&gt;10), TRUE,
IF(AND(M172&lt;&gt;"OK", LEN(J172)&lt;10), FALSE,
IF(ISERR(FIND("OK", N172)),
IF(AND(FIND("please", LOWER(N172))&gt;0, LEN(O172)&lt;10), FALSE, TRUE),
TRUE))))))))</f>
        <v>1</v>
      </c>
      <c r="R172" t="str">
        <f t="shared" si="4"/>
        <v>BRT</v>
      </c>
      <c r="S172" t="b">
        <f t="shared" si="5"/>
        <v>0</v>
      </c>
    </row>
    <row r="173" spans="1:19" ht="25" customHeight="1">
      <c r="A173" s="171"/>
      <c r="B173" s="171"/>
      <c r="C173" s="171"/>
      <c r="D173" s="170"/>
      <c r="E173" s="170"/>
      <c r="F173" s="170"/>
      <c r="G173" s="170"/>
      <c r="H173" s="79"/>
      <c r="I173" s="75"/>
      <c r="J173" s="75"/>
      <c r="K173" s="163"/>
      <c r="L173" s="224"/>
      <c r="M173" s="184" t="str" cm="1">
        <f t="array" ref="M173">IF(AND(SUMPRODUCT(--(D173:E173&lt;&gt;""))=0,ISBLANK(K173)),"",IF(AND(K173&lt;&gt;"",NOT(ISNUMBER(K173))),"Please enter a numeric value for Total Emission",IF(AND(ISBLANK(K173),L173="BRT"),"Please enter a numeric value for Total Emission or a qualification for not providing BRT Total Emission",IF(ISBLANK(K173),"Please enter a numeric value for Total Emission",IF(ISBLANK(L173),"Please select ART, BRT or NE",IF(AND(ISBLANK(I173),ROUND(K173,6)&gt;0),"Enter method",IF(AND(ISBLANK(J173),L173&lt;&gt;""),"Ensure method is fully explained",IF(AND(SUMPRODUCT(--(D173:E173&lt;&gt;""))&gt;0,D173&lt;&gt;H173,K173=0),"Please explain change in M/ment type",IF(AND(SUMPRODUCT(--(D173:E173&lt;&gt;""))&gt;0,D173&lt;&gt;H173),IF(LEN(J173)&lt;5,"Please explain change in M/ment type; Ensure method is fully explained.",IF(AND(SUMPRODUCT(--(D173:E173&lt;&gt;""))&gt;0,D173&lt;&gt;H173),"Please explain change in M/ment type",IF(LEN(J173)&lt;5,"Ensure method is fully explained.","OK"))),IF(AND(ROUND(K173,6)&gt;0,LEN(J173)&lt;5),"Ensure method is fully explained.","OK"))))))))))</f>
        <v/>
      </c>
      <c r="N173" s="185" t="str" cm="1">
        <f t="array" ref="N173">IF(AND(SUMPRODUCT(--(D173:F173&lt;&gt;""))=0,ISBLANK(K173)),"",
IF(S173=FALSE,"Incorrect ART, BRT or NE. Please select correct threshold code",
IF(ISBLANK(F173),"No value for previous year",
IF(AND(F173=0,ROUND(K173,6)&gt;0,G173="NE"),"Please explain change from NE",
IF(AND(K173=0,L173="NE", OR(G173="ART",G173="BRT")),"Please explain change to NE",
IF(AND(SUMPRODUCT(--(D173:E173&lt;&gt;""))=0,F173=0,ROUND(K173,6)=0),"Previously not reported, please enter a value or 0 to confirm",IF(AND(G173="BRT",L173="BRT"),"OK",IF(AND(F173=0,OR(ROUND(K173,6)=0,K173&lt;C173),OR(G173="NA",G173="NE")),"OK",
IF(AND(SUMPRODUCT(--(D173:E173&lt;&gt;""))&gt;0,F173=0,ISBLANK(K173)),"Previously reported as BRT, please enter a value or provide explanation",
IF(AND(ROUND(F173,6)=ROUND(K173,6),ROUND(K173,6)&gt;0,NOT(ISBLANK(F173))),"Current = previous. Please re-enter value or provide explanation",
IF(AND(F173=0,ROUND(K173,6)=0,G173="ART",L173="NE"),"ART to NE – please explain",IF(AND(ROUND(K173,6)=0,G173="BRT"),"BRT to NE - please explain",
IF(AND(L173="NE",F173&gt;0,ABS(((K173-F173)/F173*100))&gt;=P173),CONCATENATE(FIXED(((K173-F173)/F173)*100,2),"% - please explain"),IF(AND(L173="ART",G173="ART",F173&gt;0,ABS(((K173-F173)/F173*100))&gt;=P173),CONCATENATE(FIXED(((K173-F173)/F173)*100,2),"% - please explain"),
IF(AND(ROUND(K173,6)=0,G173="BRT",F173&lt;&gt;0),CONCATENATE(FIXED(((K173-F173)/F173)*100,2),"% - BRT to NE - please explain"),
IF(AND(F173=0,ROUND(K173,6)&gt;0,G173="BRT",L173="BRT"),"OK",
IF(AND(F173=0,ROUND(K173,6)&gt;0,G173="BRT",L173="ART"),"BRT to ART – please explain",
IF(AND(F173=0,ROUND(K173,6)&gt;0),"please explain increase",
IF(AND(L173="ART",F173&lt;C173,F173&lt;&gt;0),CONCATENATE(FIXED(((K173-F173)/F173)*100,2),"% - BRT to ART – please explain"),
IF(AND(L173="ART",F173&lt;C173,F173=0),"No value for previous year",
IF(AND(L173="BRT",F173&gt;=C173,F173&lt;&gt;0),CONCATENATE(FIXED(((K173-F173)/F173)*100,2),"% - ART to BRT – please explain"),
IF(AND(L173="BRT",F173&gt;=C173,F173=0),"No value for previous year",
IF(AND(L173="BRT",F173&gt;0,ABS(((K173-F173)/F173*100))&lt;50),CONCATENATE(FIXED(((K173-F173)/F173)*100,2),"% - OK"),
IF(AND(L173="BRT",F173&gt;0,ABS(((K173-F173)/F173*100))&gt;=P173),CONCATENATE(FIXED(((K173-F173)/F173)*100,2),"% - please explain"),
IF(F173&lt;&gt;0,CONCATENATE(FIXED(((K173-F173)/F173)*100,2),"% - OK"),"No value for previous year")))))))))))))))))))))))))</f>
        <v/>
      </c>
      <c r="O173" s="75"/>
      <c r="P173" s="43" t="str" cm="1">
        <f t="array" ref="P173">IF(SUMPRODUCT(--(D173:E173&lt;&gt;""))=0,"",IF(ISERROR(VLOOKUP(A150,Codes!D$2:D$8,1,FALSE)),25,10))</f>
        <v/>
      </c>
      <c r="Q173" s="43" t="b" cm="1">
        <f t="array" ref="Q173">IF(AND(ISBLANK(K173), L173="BRT", LEN(O173)&gt;10), TRUE,
IF(SUMPRODUCT(--(D173:K173&lt;&gt;""))=0, TRUE,
IF(ISBLANK(L173), TRUE,
IF(S173=FALSE, FALSE,
IF(L173="INVALID", FALSE,
IF(AND(ISNUMBER(FIND("M/ment", M173)), LEN(O173)&gt;10), TRUE,
IF(AND(M173&lt;&gt;"OK", LEN(J173)&lt;10), FALSE,
IF(ISERR(FIND("OK", N173)),
IF(AND(FIND("please", LOWER(N173))&gt;0, LEN(O173)&lt;10), FALSE, TRUE),
TRUE))))))))</f>
        <v>1</v>
      </c>
      <c r="R173" t="str">
        <f t="shared" si="4"/>
        <v>BRT</v>
      </c>
      <c r="S173" t="b">
        <f t="shared" si="5"/>
        <v>0</v>
      </c>
    </row>
    <row r="174" spans="1:19" ht="25" customHeight="1">
      <c r="A174" s="171"/>
      <c r="B174" s="171"/>
      <c r="C174" s="171"/>
      <c r="D174" s="170"/>
      <c r="E174" s="170"/>
      <c r="F174" s="170"/>
      <c r="G174" s="170"/>
      <c r="H174" s="79"/>
      <c r="I174" s="75"/>
      <c r="J174" s="75"/>
      <c r="K174" s="163"/>
      <c r="L174" s="224"/>
      <c r="M174" s="184" t="str" cm="1">
        <f t="array" ref="M174">IF(AND(SUMPRODUCT(--(D174:E174&lt;&gt;""))=0,ISBLANK(K174)),"",IF(AND(K174&lt;&gt;"",NOT(ISNUMBER(K174))),"Please enter a numeric value for Total Emission",IF(AND(ISBLANK(K174),L174="BRT"),"Please enter a numeric value for Total Emission or a qualification for not providing BRT Total Emission",IF(ISBLANK(K174),"Please enter a numeric value for Total Emission",IF(ISBLANK(L174),"Please select ART, BRT or NE",IF(AND(ISBLANK(I174),ROUND(K174,6)&gt;0),"Enter method",IF(AND(ISBLANK(J174),L174&lt;&gt;""),"Ensure method is fully explained",IF(AND(SUMPRODUCT(--(D174:E174&lt;&gt;""))&gt;0,D174&lt;&gt;H174,K174=0),"Please explain change in M/ment type",IF(AND(SUMPRODUCT(--(D174:E174&lt;&gt;""))&gt;0,D174&lt;&gt;H174),IF(LEN(J174)&lt;5,"Please explain change in M/ment type; Ensure method is fully explained.",IF(AND(SUMPRODUCT(--(D174:E174&lt;&gt;""))&gt;0,D174&lt;&gt;H174),"Please explain change in M/ment type",IF(LEN(J174)&lt;5,"Ensure method is fully explained.","OK"))),IF(AND(ROUND(K174,6)&gt;0,LEN(J174)&lt;5),"Ensure method is fully explained.","OK"))))))))))</f>
        <v/>
      </c>
      <c r="N174" s="185" t="str" cm="1">
        <f t="array" ref="N174">IF(AND(SUMPRODUCT(--(D174:F174&lt;&gt;""))=0,ISBLANK(K174)),"",
IF(S174=FALSE,"Incorrect ART, BRT or NE. Please select correct threshold code",
IF(ISBLANK(F174),"No value for previous year",
IF(AND(F174=0,ROUND(K174,6)&gt;0,G174="NE"),"Please explain change from NE",
IF(AND(K174=0,L174="NE", OR(G174="ART",G174="BRT")),"Please explain change to NE",
IF(AND(SUMPRODUCT(--(D174:E174&lt;&gt;""))=0,F174=0,ROUND(K174,6)=0),"Previously not reported, please enter a value or 0 to confirm",IF(AND(G174="BRT",L174="BRT"),"OK",IF(AND(F174=0,OR(ROUND(K174,6)=0,K174&lt;C174),OR(G174="NA",G174="NE")),"OK",
IF(AND(SUMPRODUCT(--(D174:E174&lt;&gt;""))&gt;0,F174=0,ISBLANK(K174)),"Previously reported as BRT, please enter a value or provide explanation",
IF(AND(ROUND(F174,6)=ROUND(K174,6),ROUND(K174,6)&gt;0,NOT(ISBLANK(F174))),"Current = previous. Please re-enter value or provide explanation",
IF(AND(F174=0,ROUND(K174,6)=0,G174="ART",L174="NE"),"ART to NE – please explain",IF(AND(ROUND(K174,6)=0,G174="BRT"),"BRT to NE - please explain",
IF(AND(L174="NE",F174&gt;0,ABS(((K174-F174)/F174*100))&gt;=P174),CONCATENATE(FIXED(((K174-F174)/F174)*100,2),"% - please explain"),IF(AND(L174="ART",G174="ART",F174&gt;0,ABS(((K174-F174)/F174*100))&gt;=P174),CONCATENATE(FIXED(((K174-F174)/F174)*100,2),"% - please explain"),
IF(AND(ROUND(K174,6)=0,G174="BRT",F174&lt;&gt;0),CONCATENATE(FIXED(((K174-F174)/F174)*100,2),"% - BRT to NE - please explain"),
IF(AND(F174=0,ROUND(K174,6)&gt;0,G174="BRT",L174="BRT"),"OK",
IF(AND(F174=0,ROUND(K174,6)&gt;0,G174="BRT",L174="ART"),"BRT to ART – please explain",
IF(AND(F174=0,ROUND(K174,6)&gt;0),"please explain increase",
IF(AND(L174="ART",F174&lt;C174,F174&lt;&gt;0),CONCATENATE(FIXED(((K174-F174)/F174)*100,2),"% - BRT to ART – please explain"),
IF(AND(L174="ART",F174&lt;C174,F174=0),"No value for previous year",
IF(AND(L174="BRT",F174&gt;=C174,F174&lt;&gt;0),CONCATENATE(FIXED(((K174-F174)/F174)*100,2),"% - ART to BRT – please explain"),
IF(AND(L174="BRT",F174&gt;=C174,F174=0),"No value for previous year",
IF(AND(L174="BRT",F174&gt;0,ABS(((K174-F174)/F174*100))&lt;50),CONCATENATE(FIXED(((K174-F174)/F174)*100,2),"% - OK"),
IF(AND(L174="BRT",F174&gt;0,ABS(((K174-F174)/F174*100))&gt;=P174),CONCATENATE(FIXED(((K174-F174)/F174)*100,2),"% - please explain"),
IF(F174&lt;&gt;0,CONCATENATE(FIXED(((K174-F174)/F174)*100,2),"% - OK"),"No value for previous year")))))))))))))))))))))))))</f>
        <v/>
      </c>
      <c r="O174" s="75"/>
      <c r="P174" s="43" t="str" cm="1">
        <f t="array" ref="P174">IF(SUMPRODUCT(--(D174:E174&lt;&gt;""))=0,"",IF(ISERROR(VLOOKUP(A151,Codes!D$2:D$8,1,FALSE)),25,10))</f>
        <v/>
      </c>
      <c r="Q174" s="43" t="b" cm="1">
        <f t="array" ref="Q174">IF(AND(ISBLANK(K174), L174="BRT", LEN(O174)&gt;10), TRUE,
IF(SUMPRODUCT(--(D174:K174&lt;&gt;""))=0, TRUE,
IF(ISBLANK(L174), TRUE,
IF(S174=FALSE, FALSE,
IF(L174="INVALID", FALSE,
IF(AND(ISNUMBER(FIND("M/ment", M174)), LEN(O174)&gt;10), TRUE,
IF(AND(M174&lt;&gt;"OK", LEN(J174)&lt;10), FALSE,
IF(ISERR(FIND("OK", N174)),
IF(AND(FIND("please", LOWER(N174))&gt;0, LEN(O174)&lt;10), FALSE, TRUE),
TRUE))))))))</f>
        <v>1</v>
      </c>
      <c r="R174" t="str">
        <f t="shared" si="4"/>
        <v>BRT</v>
      </c>
      <c r="S174" t="b">
        <f t="shared" si="5"/>
        <v>0</v>
      </c>
    </row>
    <row r="175" spans="1:19" ht="25" customHeight="1">
      <c r="A175" s="171"/>
      <c r="B175" s="171"/>
      <c r="C175" s="171"/>
      <c r="D175" s="170"/>
      <c r="E175" s="170"/>
      <c r="F175" s="170"/>
      <c r="G175" s="170"/>
      <c r="H175" s="79"/>
      <c r="I175" s="75"/>
      <c r="J175" s="75"/>
      <c r="K175" s="163"/>
      <c r="L175" s="224"/>
      <c r="M175" s="184" t="str" cm="1">
        <f t="array" ref="M175">IF(AND(SUMPRODUCT(--(D175:E175&lt;&gt;""))=0,ISBLANK(K175)),"",IF(AND(K175&lt;&gt;"",NOT(ISNUMBER(K175))),"Please enter a numeric value for Total Emission",IF(AND(ISBLANK(K175),L175="BRT"),"Please enter a numeric value for Total Emission or a qualification for not providing BRT Total Emission",IF(ISBLANK(K175),"Please enter a numeric value for Total Emission",IF(ISBLANK(L175),"Please select ART, BRT or NE",IF(AND(ISBLANK(I175),ROUND(K175,6)&gt;0),"Enter method",IF(AND(ISBLANK(J175),L175&lt;&gt;""),"Ensure method is fully explained",IF(AND(SUMPRODUCT(--(D175:E175&lt;&gt;""))&gt;0,D175&lt;&gt;H175,K175=0),"Please explain change in M/ment type",IF(AND(SUMPRODUCT(--(D175:E175&lt;&gt;""))&gt;0,D175&lt;&gt;H175),IF(LEN(J175)&lt;5,"Please explain change in M/ment type; Ensure method is fully explained.",IF(AND(SUMPRODUCT(--(D175:E175&lt;&gt;""))&gt;0,D175&lt;&gt;H175),"Please explain change in M/ment type",IF(LEN(J175)&lt;5,"Ensure method is fully explained.","OK"))),IF(AND(ROUND(K175,6)&gt;0,LEN(J175)&lt;5),"Ensure method is fully explained.","OK"))))))))))</f>
        <v/>
      </c>
      <c r="N175" s="185" t="str" cm="1">
        <f t="array" ref="N175">IF(AND(SUMPRODUCT(--(D175:F175&lt;&gt;""))=0,ISBLANK(K175)),"",
IF(S175=FALSE,"Incorrect ART, BRT or NE. Please select correct threshold code",
IF(ISBLANK(F175),"No value for previous year",
IF(AND(F175=0,ROUND(K175,6)&gt;0,G175="NE"),"Please explain change from NE",
IF(AND(K175=0,L175="NE", OR(G175="ART",G175="BRT")),"Please explain change to NE",
IF(AND(SUMPRODUCT(--(D175:E175&lt;&gt;""))=0,F175=0,ROUND(K175,6)=0),"Previously not reported, please enter a value or 0 to confirm",IF(AND(G175="BRT",L175="BRT"),"OK",IF(AND(F175=0,OR(ROUND(K175,6)=0,K175&lt;C175),OR(G175="NA",G175="NE")),"OK",
IF(AND(SUMPRODUCT(--(D175:E175&lt;&gt;""))&gt;0,F175=0,ISBLANK(K175)),"Previously reported as BRT, please enter a value or provide explanation",
IF(AND(ROUND(F175,6)=ROUND(K175,6),ROUND(K175,6)&gt;0,NOT(ISBLANK(F175))),"Current = previous. Please re-enter value or provide explanation",
IF(AND(F175=0,ROUND(K175,6)=0,G175="ART",L175="NE"),"ART to NE – please explain",IF(AND(ROUND(K175,6)=0,G175="BRT"),"BRT to NE - please explain",
IF(AND(L175="NE",F175&gt;0,ABS(((K175-F175)/F175*100))&gt;=P175),CONCATENATE(FIXED(((K175-F175)/F175)*100,2),"% - please explain"),IF(AND(L175="ART",G175="ART",F175&gt;0,ABS(((K175-F175)/F175*100))&gt;=P175),CONCATENATE(FIXED(((K175-F175)/F175)*100,2),"% - please explain"),
IF(AND(ROUND(K175,6)=0,G175="BRT",F175&lt;&gt;0),CONCATENATE(FIXED(((K175-F175)/F175)*100,2),"% - BRT to NE - please explain"),
IF(AND(F175=0,ROUND(K175,6)&gt;0,G175="BRT",L175="BRT"),"OK",
IF(AND(F175=0,ROUND(K175,6)&gt;0,G175="BRT",L175="ART"),"BRT to ART – please explain",
IF(AND(F175=0,ROUND(K175,6)&gt;0),"please explain increase",
IF(AND(L175="ART",F175&lt;C175,F175&lt;&gt;0),CONCATENATE(FIXED(((K175-F175)/F175)*100,2),"% - BRT to ART – please explain"),
IF(AND(L175="ART",F175&lt;C175,F175=0),"No value for previous year",
IF(AND(L175="BRT",F175&gt;=C175,F175&lt;&gt;0),CONCATENATE(FIXED(((K175-F175)/F175)*100,2),"% - ART to BRT – please explain"),
IF(AND(L175="BRT",F175&gt;=C175,F175=0),"No value for previous year",
IF(AND(L175="BRT",F175&gt;0,ABS(((K175-F175)/F175*100))&lt;50),CONCATENATE(FIXED(((K175-F175)/F175)*100,2),"% - OK"),
IF(AND(L175="BRT",F175&gt;0,ABS(((K175-F175)/F175*100))&gt;=P175),CONCATENATE(FIXED(((K175-F175)/F175)*100,2),"% - please explain"),
IF(F175&lt;&gt;0,CONCATENATE(FIXED(((K175-F175)/F175)*100,2),"% - OK"),"No value for previous year")))))))))))))))))))))))))</f>
        <v/>
      </c>
      <c r="O175" s="75"/>
      <c r="P175" s="43" t="str" cm="1">
        <f t="array" ref="P175">IF(SUMPRODUCT(--(D175:E175&lt;&gt;""))=0,"",IF(ISERROR(VLOOKUP(A152,Codes!D$2:D$8,1,FALSE)),25,10))</f>
        <v/>
      </c>
      <c r="Q175" s="43" t="b" cm="1">
        <f t="array" ref="Q175">IF(AND(ISBLANK(K175), L175="BRT", LEN(O175)&gt;10), TRUE,
IF(SUMPRODUCT(--(D175:K175&lt;&gt;""))=0, TRUE,
IF(ISBLANK(L175), TRUE,
IF(S175=FALSE, FALSE,
IF(L175="INVALID", FALSE,
IF(AND(ISNUMBER(FIND("M/ment", M175)), LEN(O175)&gt;10), TRUE,
IF(AND(M175&lt;&gt;"OK", LEN(J175)&lt;10), FALSE,
IF(ISERR(FIND("OK", N175)),
IF(AND(FIND("please", LOWER(N175))&gt;0, LEN(O175)&lt;10), FALSE, TRUE),
TRUE))))))))</f>
        <v>1</v>
      </c>
      <c r="R175" t="str">
        <f t="shared" si="4"/>
        <v>BRT</v>
      </c>
      <c r="S175" t="b">
        <f t="shared" si="5"/>
        <v>0</v>
      </c>
    </row>
    <row r="176" spans="1:19" ht="25" customHeight="1">
      <c r="A176" s="171"/>
      <c r="B176" s="171"/>
      <c r="C176" s="171"/>
      <c r="D176" s="170"/>
      <c r="E176" s="170"/>
      <c r="F176" s="170"/>
      <c r="G176" s="170"/>
      <c r="H176" s="79"/>
      <c r="I176" s="75"/>
      <c r="J176" s="75"/>
      <c r="K176" s="163"/>
      <c r="L176" s="224"/>
      <c r="M176" s="184" t="str" cm="1">
        <f t="array" ref="M176">IF(AND(SUMPRODUCT(--(D176:E176&lt;&gt;""))=0,ISBLANK(K176)),"",IF(AND(K176&lt;&gt;"",NOT(ISNUMBER(K176))),"Please enter a numeric value for Total Emission",IF(AND(ISBLANK(K176),L176="BRT"),"Please enter a numeric value for Total Emission or a qualification for not providing BRT Total Emission",IF(ISBLANK(K176),"Please enter a numeric value for Total Emission",IF(ISBLANK(L176),"Please select ART, BRT or NE",IF(AND(ISBLANK(I176),ROUND(K176,6)&gt;0),"Enter method",IF(AND(ISBLANK(J176),L176&lt;&gt;""),"Ensure method is fully explained",IF(AND(SUMPRODUCT(--(D176:E176&lt;&gt;""))&gt;0,D176&lt;&gt;H176,K176=0),"Please explain change in M/ment type",IF(AND(SUMPRODUCT(--(D176:E176&lt;&gt;""))&gt;0,D176&lt;&gt;H176),IF(LEN(J176)&lt;5,"Please explain change in M/ment type; Ensure method is fully explained.",IF(AND(SUMPRODUCT(--(D176:E176&lt;&gt;""))&gt;0,D176&lt;&gt;H176),"Please explain change in M/ment type",IF(LEN(J176)&lt;5,"Ensure method is fully explained.","OK"))),IF(AND(ROUND(K176,6)&gt;0,LEN(J176)&lt;5),"Ensure method is fully explained.","OK"))))))))))</f>
        <v/>
      </c>
      <c r="N176" s="185" t="str" cm="1">
        <f t="array" ref="N176">IF(AND(SUMPRODUCT(--(D176:F176&lt;&gt;""))=0,ISBLANK(K176)),"",
IF(S176=FALSE,"Incorrect ART, BRT or NE. Please select correct threshold code",
IF(ISBLANK(F176),"No value for previous year",
IF(AND(F176=0,ROUND(K176,6)&gt;0,G176="NE"),"Please explain change from NE",
IF(AND(K176=0,L176="NE", OR(G176="ART",G176="BRT")),"Please explain change to NE",
IF(AND(SUMPRODUCT(--(D176:E176&lt;&gt;""))=0,F176=0,ROUND(K176,6)=0),"Previously not reported, please enter a value or 0 to confirm",IF(AND(G176="BRT",L176="BRT"),"OK",IF(AND(F176=0,OR(ROUND(K176,6)=0,K176&lt;C176),OR(G176="NA",G176="NE")),"OK",
IF(AND(SUMPRODUCT(--(D176:E176&lt;&gt;""))&gt;0,F176=0,ISBLANK(K176)),"Previously reported as BRT, please enter a value or provide explanation",
IF(AND(ROUND(F176,6)=ROUND(K176,6),ROUND(K176,6)&gt;0,NOT(ISBLANK(F176))),"Current = previous. Please re-enter value or provide explanation",
IF(AND(F176=0,ROUND(K176,6)=0,G176="ART",L176="NE"),"ART to NE – please explain",IF(AND(ROUND(K176,6)=0,G176="BRT"),"BRT to NE - please explain",
IF(AND(L176="NE",F176&gt;0,ABS(((K176-F176)/F176*100))&gt;=P176),CONCATENATE(FIXED(((K176-F176)/F176)*100,2),"% - please explain"),IF(AND(L176="ART",G176="ART",F176&gt;0,ABS(((K176-F176)/F176*100))&gt;=P176),CONCATENATE(FIXED(((K176-F176)/F176)*100,2),"% - please explain"),
IF(AND(ROUND(K176,6)=0,G176="BRT",F176&lt;&gt;0),CONCATENATE(FIXED(((K176-F176)/F176)*100,2),"% - BRT to NE - please explain"),
IF(AND(F176=0,ROUND(K176,6)&gt;0,G176="BRT",L176="BRT"),"OK",
IF(AND(F176=0,ROUND(K176,6)&gt;0,G176="BRT",L176="ART"),"BRT to ART – please explain",
IF(AND(F176=0,ROUND(K176,6)&gt;0),"please explain increase",
IF(AND(L176="ART",F176&lt;C176,F176&lt;&gt;0),CONCATENATE(FIXED(((K176-F176)/F176)*100,2),"% - BRT to ART – please explain"),
IF(AND(L176="ART",F176&lt;C176,F176=0),"No value for previous year",
IF(AND(L176="BRT",F176&gt;=C176,F176&lt;&gt;0),CONCATENATE(FIXED(((K176-F176)/F176)*100,2),"% - ART to BRT – please explain"),
IF(AND(L176="BRT",F176&gt;=C176,F176=0),"No value for previous year",
IF(AND(L176="BRT",F176&gt;0,ABS(((K176-F176)/F176*100))&lt;50),CONCATENATE(FIXED(((K176-F176)/F176)*100,2),"% - OK"),
IF(AND(L176="BRT",F176&gt;0,ABS(((K176-F176)/F176*100))&gt;=P176),CONCATENATE(FIXED(((K176-F176)/F176)*100,2),"% - please explain"),
IF(F176&lt;&gt;0,CONCATENATE(FIXED(((K176-F176)/F176)*100,2),"% - OK"),"No value for previous year")))))))))))))))))))))))))</f>
        <v/>
      </c>
      <c r="O176" s="75"/>
      <c r="P176" s="43" t="str" cm="1">
        <f t="array" ref="P176">IF(SUMPRODUCT(--(D176:E176&lt;&gt;""))=0,"",IF(ISERROR(VLOOKUP(A153,Codes!D$2:D$8,1,FALSE)),25,10))</f>
        <v/>
      </c>
      <c r="Q176" s="43" t="b" cm="1">
        <f t="array" ref="Q176">IF(AND(ISBLANK(K176), L176="BRT", LEN(O176)&gt;10), TRUE,
IF(SUMPRODUCT(--(D176:K176&lt;&gt;""))=0, TRUE,
IF(ISBLANK(L176), TRUE,
IF(S176=FALSE, FALSE,
IF(L176="INVALID", FALSE,
IF(AND(ISNUMBER(FIND("M/ment", M176)), LEN(O176)&gt;10), TRUE,
IF(AND(M176&lt;&gt;"OK", LEN(J176)&lt;10), FALSE,
IF(ISERR(FIND("OK", N176)),
IF(AND(FIND("please", LOWER(N176))&gt;0, LEN(O176)&lt;10), FALSE, TRUE),
TRUE))))))))</f>
        <v>1</v>
      </c>
      <c r="R176" t="str">
        <f t="shared" si="4"/>
        <v>BRT</v>
      </c>
      <c r="S176" t="b">
        <f t="shared" si="5"/>
        <v>0</v>
      </c>
    </row>
    <row r="177" spans="1:19" ht="25" customHeight="1">
      <c r="A177" s="171"/>
      <c r="B177" s="171"/>
      <c r="C177" s="171"/>
      <c r="D177" s="170"/>
      <c r="E177" s="170"/>
      <c r="F177" s="170"/>
      <c r="G177" s="170"/>
      <c r="H177" s="79"/>
      <c r="I177" s="75"/>
      <c r="J177" s="75"/>
      <c r="K177" s="163"/>
      <c r="L177" s="224"/>
      <c r="M177" s="184" t="str" cm="1">
        <f t="array" ref="M177">IF(AND(SUMPRODUCT(--(D177:E177&lt;&gt;""))=0,ISBLANK(K177)),"",IF(AND(K177&lt;&gt;"",NOT(ISNUMBER(K177))),"Please enter a numeric value for Total Emission",IF(AND(ISBLANK(K177),L177="BRT"),"Please enter a numeric value for Total Emission or a qualification for not providing BRT Total Emission",IF(ISBLANK(K177),"Please enter a numeric value for Total Emission",IF(ISBLANK(L177),"Please select ART, BRT or NE",IF(AND(ISBLANK(I177),ROUND(K177,6)&gt;0),"Enter method",IF(AND(ISBLANK(J177),L177&lt;&gt;""),"Ensure method is fully explained",IF(AND(SUMPRODUCT(--(D177:E177&lt;&gt;""))&gt;0,D177&lt;&gt;H177,K177=0),"Please explain change in M/ment type",IF(AND(SUMPRODUCT(--(D177:E177&lt;&gt;""))&gt;0,D177&lt;&gt;H177),IF(LEN(J177)&lt;5,"Please explain change in M/ment type; Ensure method is fully explained.",IF(AND(SUMPRODUCT(--(D177:E177&lt;&gt;""))&gt;0,D177&lt;&gt;H177),"Please explain change in M/ment type",IF(LEN(J177)&lt;5,"Ensure method is fully explained.","OK"))),IF(AND(ROUND(K177,6)&gt;0,LEN(J177)&lt;5),"Ensure method is fully explained.","OK"))))))))))</f>
        <v/>
      </c>
      <c r="N177" s="185" t="str" cm="1">
        <f t="array" ref="N177">IF(AND(SUMPRODUCT(--(D177:F177&lt;&gt;""))=0,ISBLANK(K177)),"",
IF(S177=FALSE,"Incorrect ART, BRT or NE. Please select correct threshold code",
IF(ISBLANK(F177),"No value for previous year",
IF(AND(F177=0,ROUND(K177,6)&gt;0,G177="NE"),"Please explain change from NE",
IF(AND(K177=0,L177="NE", OR(G177="ART",G177="BRT")),"Please explain change to NE",
IF(AND(SUMPRODUCT(--(D177:E177&lt;&gt;""))=0,F177=0,ROUND(K177,6)=0),"Previously not reported, please enter a value or 0 to confirm",IF(AND(G177="BRT",L177="BRT"),"OK",IF(AND(F177=0,OR(ROUND(K177,6)=0,K177&lt;C177),OR(G177="NA",G177="NE")),"OK",
IF(AND(SUMPRODUCT(--(D177:E177&lt;&gt;""))&gt;0,F177=0,ISBLANK(K177)),"Previously reported as BRT, please enter a value or provide explanation",
IF(AND(ROUND(F177,6)=ROUND(K177,6),ROUND(K177,6)&gt;0,NOT(ISBLANK(F177))),"Current = previous. Please re-enter value or provide explanation",
IF(AND(F177=0,ROUND(K177,6)=0,G177="ART",L177="NE"),"ART to NE – please explain",IF(AND(ROUND(K177,6)=0,G177="BRT"),"BRT to NE - please explain",
IF(AND(L177="NE",F177&gt;0,ABS(((K177-F177)/F177*100))&gt;=P177),CONCATENATE(FIXED(((K177-F177)/F177)*100,2),"% - please explain"),IF(AND(L177="ART",G177="ART",F177&gt;0,ABS(((K177-F177)/F177*100))&gt;=P177),CONCATENATE(FIXED(((K177-F177)/F177)*100,2),"% - please explain"),
IF(AND(ROUND(K177,6)=0,G177="BRT",F177&lt;&gt;0),CONCATENATE(FIXED(((K177-F177)/F177)*100,2),"% - BRT to NE - please explain"),
IF(AND(F177=0,ROUND(K177,6)&gt;0,G177="BRT",L177="BRT"),"OK",
IF(AND(F177=0,ROUND(K177,6)&gt;0,G177="BRT",L177="ART"),"BRT to ART – please explain",
IF(AND(F177=0,ROUND(K177,6)&gt;0),"please explain increase",
IF(AND(L177="ART",F177&lt;C177,F177&lt;&gt;0),CONCATENATE(FIXED(((K177-F177)/F177)*100,2),"% - BRT to ART – please explain"),
IF(AND(L177="ART",F177&lt;C177,F177=0),"No value for previous year",
IF(AND(L177="BRT",F177&gt;=C177,F177&lt;&gt;0),CONCATENATE(FIXED(((K177-F177)/F177)*100,2),"% - ART to BRT – please explain"),
IF(AND(L177="BRT",F177&gt;=C177,F177=0),"No value for previous year",
IF(AND(L177="BRT",F177&gt;0,ABS(((K177-F177)/F177*100))&lt;50),CONCATENATE(FIXED(((K177-F177)/F177)*100,2),"% - OK"),
IF(AND(L177="BRT",F177&gt;0,ABS(((K177-F177)/F177*100))&gt;=P177),CONCATENATE(FIXED(((K177-F177)/F177)*100,2),"% - please explain"),
IF(F177&lt;&gt;0,CONCATENATE(FIXED(((K177-F177)/F177)*100,2),"% - OK"),"No value for previous year")))))))))))))))))))))))))</f>
        <v/>
      </c>
      <c r="O177" s="75"/>
      <c r="P177" s="43" t="str" cm="1">
        <f t="array" ref="P177">IF(SUMPRODUCT(--(D177:E177&lt;&gt;""))=0,"",IF(ISERROR(VLOOKUP(A154,Codes!D$2:D$8,1,FALSE)),25,10))</f>
        <v/>
      </c>
      <c r="Q177" s="43" t="b" cm="1">
        <f t="array" ref="Q177">IF(AND(ISBLANK(K177), L177="BRT", LEN(O177)&gt;10), TRUE,
IF(SUMPRODUCT(--(D177:K177&lt;&gt;""))=0, TRUE,
IF(ISBLANK(L177), TRUE,
IF(S177=FALSE, FALSE,
IF(L177="INVALID", FALSE,
IF(AND(ISNUMBER(FIND("M/ment", M177)), LEN(O177)&gt;10), TRUE,
IF(AND(M177&lt;&gt;"OK", LEN(J177)&lt;10), FALSE,
IF(ISERR(FIND("OK", N177)),
IF(AND(FIND("please", LOWER(N177))&gt;0, LEN(O177)&lt;10), FALSE, TRUE),
TRUE))))))))</f>
        <v>1</v>
      </c>
      <c r="R177" t="str">
        <f t="shared" si="4"/>
        <v>BRT</v>
      </c>
      <c r="S177" t="b">
        <f t="shared" si="5"/>
        <v>0</v>
      </c>
    </row>
    <row r="178" spans="1:19" ht="25" customHeight="1">
      <c r="A178" s="171"/>
      <c r="B178" s="171"/>
      <c r="C178" s="171"/>
      <c r="D178" s="170"/>
      <c r="E178" s="170"/>
      <c r="F178" s="170"/>
      <c r="G178" s="170"/>
      <c r="H178" s="79"/>
      <c r="I178" s="75"/>
      <c r="J178" s="75"/>
      <c r="K178" s="163"/>
      <c r="L178" s="224"/>
      <c r="M178" s="184" t="str" cm="1">
        <f t="array" ref="M178">IF(AND(SUMPRODUCT(--(D178:E178&lt;&gt;""))=0,ISBLANK(K178)),"",IF(AND(K178&lt;&gt;"",NOT(ISNUMBER(K178))),"Please enter a numeric value for Total Emission",IF(AND(ISBLANK(K178),L178="BRT"),"Please enter a numeric value for Total Emission or a qualification for not providing BRT Total Emission",IF(ISBLANK(K178),"Please enter a numeric value for Total Emission",IF(ISBLANK(L178),"Please select ART, BRT or NE",IF(AND(ISBLANK(I178),ROUND(K178,6)&gt;0),"Enter method",IF(AND(ISBLANK(J178),L178&lt;&gt;""),"Ensure method is fully explained",IF(AND(SUMPRODUCT(--(D178:E178&lt;&gt;""))&gt;0,D178&lt;&gt;H178,K178=0),"Please explain change in M/ment type",IF(AND(SUMPRODUCT(--(D178:E178&lt;&gt;""))&gt;0,D178&lt;&gt;H178),IF(LEN(J178)&lt;5,"Please explain change in M/ment type; Ensure method is fully explained.",IF(AND(SUMPRODUCT(--(D178:E178&lt;&gt;""))&gt;0,D178&lt;&gt;H178),"Please explain change in M/ment type",IF(LEN(J178)&lt;5,"Ensure method is fully explained.","OK"))),IF(AND(ROUND(K178,6)&gt;0,LEN(J178)&lt;5),"Ensure method is fully explained.","OK"))))))))))</f>
        <v/>
      </c>
      <c r="N178" s="185" t="str" cm="1">
        <f t="array" ref="N178">IF(AND(SUMPRODUCT(--(D178:F178&lt;&gt;""))=0,ISBLANK(K178)),"",
IF(S178=FALSE,"Incorrect ART, BRT or NE. Please select correct threshold code",
IF(ISBLANK(F178),"No value for previous year",
IF(AND(F178=0,ROUND(K178,6)&gt;0,G178="NE"),"Please explain change from NE",
IF(AND(K178=0,L178="NE", OR(G178="ART",G178="BRT")),"Please explain change to NE",
IF(AND(SUMPRODUCT(--(D178:E178&lt;&gt;""))=0,F178=0,ROUND(K178,6)=0),"Previously not reported, please enter a value or 0 to confirm",IF(AND(G178="BRT",L178="BRT"),"OK",IF(AND(F178=0,OR(ROUND(K178,6)=0,K178&lt;C178),OR(G178="NA",G178="NE")),"OK",
IF(AND(SUMPRODUCT(--(D178:E178&lt;&gt;""))&gt;0,F178=0,ISBLANK(K178)),"Previously reported as BRT, please enter a value or provide explanation",
IF(AND(ROUND(F178,6)=ROUND(K178,6),ROUND(K178,6)&gt;0,NOT(ISBLANK(F178))),"Current = previous. Please re-enter value or provide explanation",
IF(AND(F178=0,ROUND(K178,6)=0,G178="ART",L178="NE"),"ART to NE – please explain",IF(AND(ROUND(K178,6)=0,G178="BRT"),"BRT to NE - please explain",
IF(AND(L178="NE",F178&gt;0,ABS(((K178-F178)/F178*100))&gt;=P178),CONCATENATE(FIXED(((K178-F178)/F178)*100,2),"% - please explain"),IF(AND(L178="ART",G178="ART",F178&gt;0,ABS(((K178-F178)/F178*100))&gt;=P178),CONCATENATE(FIXED(((K178-F178)/F178)*100,2),"% - please explain"),
IF(AND(ROUND(K178,6)=0,G178="BRT",F178&lt;&gt;0),CONCATENATE(FIXED(((K178-F178)/F178)*100,2),"% - BRT to NE - please explain"),
IF(AND(F178=0,ROUND(K178,6)&gt;0,G178="BRT",L178="BRT"),"OK",
IF(AND(F178=0,ROUND(K178,6)&gt;0,G178="BRT",L178="ART"),"BRT to ART – please explain",
IF(AND(F178=0,ROUND(K178,6)&gt;0),"please explain increase",
IF(AND(L178="ART",F178&lt;C178,F178&lt;&gt;0),CONCATENATE(FIXED(((K178-F178)/F178)*100,2),"% - BRT to ART – please explain"),
IF(AND(L178="ART",F178&lt;C178,F178=0),"No value for previous year",
IF(AND(L178="BRT",F178&gt;=C178,F178&lt;&gt;0),CONCATENATE(FIXED(((K178-F178)/F178)*100,2),"% - ART to BRT – please explain"),
IF(AND(L178="BRT",F178&gt;=C178,F178=0),"No value for previous year",
IF(AND(L178="BRT",F178&gt;0,ABS(((K178-F178)/F178*100))&lt;50),CONCATENATE(FIXED(((K178-F178)/F178)*100,2),"% - OK"),
IF(AND(L178="BRT",F178&gt;0,ABS(((K178-F178)/F178*100))&gt;=P178),CONCATENATE(FIXED(((K178-F178)/F178)*100,2),"% - please explain"),
IF(F178&lt;&gt;0,CONCATENATE(FIXED(((K178-F178)/F178)*100,2),"% - OK"),"No value for previous year")))))))))))))))))))))))))</f>
        <v/>
      </c>
      <c r="O178" s="75"/>
      <c r="P178" s="43" t="str" cm="1">
        <f t="array" ref="P178">IF(SUMPRODUCT(--(D178:E178&lt;&gt;""))=0,"",IF(ISERROR(VLOOKUP(A155,Codes!D$2:D$8,1,FALSE)),25,10))</f>
        <v/>
      </c>
      <c r="Q178" s="43" t="b" cm="1">
        <f t="array" ref="Q178">IF(AND(ISBLANK(K178), L178="BRT", LEN(O178)&gt;10), TRUE,
IF(SUMPRODUCT(--(D178:K178&lt;&gt;""))=0, TRUE,
IF(ISBLANK(L178), TRUE,
IF(S178=FALSE, FALSE,
IF(L178="INVALID", FALSE,
IF(AND(ISNUMBER(FIND("M/ment", M178)), LEN(O178)&gt;10), TRUE,
IF(AND(M178&lt;&gt;"OK", LEN(J178)&lt;10), FALSE,
IF(ISERR(FIND("OK", N178)),
IF(AND(FIND("please", LOWER(N178))&gt;0, LEN(O178)&lt;10), FALSE, TRUE),
TRUE))))))))</f>
        <v>1</v>
      </c>
      <c r="R178" t="str">
        <f t="shared" si="4"/>
        <v>BRT</v>
      </c>
      <c r="S178" t="b">
        <f t="shared" si="5"/>
        <v>0</v>
      </c>
    </row>
    <row r="179" spans="1:19" ht="25" customHeight="1">
      <c r="A179" s="171"/>
      <c r="B179" s="171"/>
      <c r="C179" s="171"/>
      <c r="D179" s="170"/>
      <c r="E179" s="170"/>
      <c r="F179" s="170"/>
      <c r="G179" s="170"/>
      <c r="H179" s="79"/>
      <c r="I179" s="75"/>
      <c r="J179" s="75"/>
      <c r="K179" s="163"/>
      <c r="L179" s="224"/>
      <c r="M179" s="184" t="str" cm="1">
        <f t="array" ref="M179">IF(AND(SUMPRODUCT(--(D179:E179&lt;&gt;""))=0,ISBLANK(K179)),"",IF(AND(K179&lt;&gt;"",NOT(ISNUMBER(K179))),"Please enter a numeric value for Total Emission",IF(AND(ISBLANK(K179),L179="BRT"),"Please enter a numeric value for Total Emission or a qualification for not providing BRT Total Emission",IF(ISBLANK(K179),"Please enter a numeric value for Total Emission",IF(ISBLANK(L179),"Please select ART, BRT or NE",IF(AND(ISBLANK(I179),ROUND(K179,6)&gt;0),"Enter method",IF(AND(ISBLANK(J179),L179&lt;&gt;""),"Ensure method is fully explained",IF(AND(SUMPRODUCT(--(D179:E179&lt;&gt;""))&gt;0,D179&lt;&gt;H179,K179=0),"Please explain change in M/ment type",IF(AND(SUMPRODUCT(--(D179:E179&lt;&gt;""))&gt;0,D179&lt;&gt;H179),IF(LEN(J179)&lt;5,"Please explain change in M/ment type; Ensure method is fully explained.",IF(AND(SUMPRODUCT(--(D179:E179&lt;&gt;""))&gt;0,D179&lt;&gt;H179),"Please explain change in M/ment type",IF(LEN(J179)&lt;5,"Ensure method is fully explained.","OK"))),IF(AND(ROUND(K179,6)&gt;0,LEN(J179)&lt;5),"Ensure method is fully explained.","OK"))))))))))</f>
        <v/>
      </c>
      <c r="N179" s="185" t="str" cm="1">
        <f t="array" ref="N179">IF(AND(SUMPRODUCT(--(D179:F179&lt;&gt;""))=0,ISBLANK(K179)),"",
IF(S179=FALSE,"Incorrect ART, BRT or NE. Please select correct threshold code",
IF(ISBLANK(F179),"No value for previous year",
IF(AND(F179=0,ROUND(K179,6)&gt;0,G179="NE"),"Please explain change from NE",
IF(AND(K179=0,L179="NE", OR(G179="ART",G179="BRT")),"Please explain change to NE",
IF(AND(SUMPRODUCT(--(D179:E179&lt;&gt;""))=0,F179=0,ROUND(K179,6)=0),"Previously not reported, please enter a value or 0 to confirm",IF(AND(G179="BRT",L179="BRT"),"OK",IF(AND(F179=0,OR(ROUND(K179,6)=0,K179&lt;C179),OR(G179="NA",G179="NE")),"OK",
IF(AND(SUMPRODUCT(--(D179:E179&lt;&gt;""))&gt;0,F179=0,ISBLANK(K179)),"Previously reported as BRT, please enter a value or provide explanation",
IF(AND(ROUND(F179,6)=ROUND(K179,6),ROUND(K179,6)&gt;0,NOT(ISBLANK(F179))),"Current = previous. Please re-enter value or provide explanation",
IF(AND(F179=0,ROUND(K179,6)=0,G179="ART",L179="NE"),"ART to NE – please explain",IF(AND(ROUND(K179,6)=0,G179="BRT"),"BRT to NE - please explain",
IF(AND(L179="NE",F179&gt;0,ABS(((K179-F179)/F179*100))&gt;=P179),CONCATENATE(FIXED(((K179-F179)/F179)*100,2),"% - please explain"),IF(AND(L179="ART",G179="ART",F179&gt;0,ABS(((K179-F179)/F179*100))&gt;=P179),CONCATENATE(FIXED(((K179-F179)/F179)*100,2),"% - please explain"),
IF(AND(ROUND(K179,6)=0,G179="BRT",F179&lt;&gt;0),CONCATENATE(FIXED(((K179-F179)/F179)*100,2),"% - BRT to NE - please explain"),
IF(AND(F179=0,ROUND(K179,6)&gt;0,G179="BRT",L179="BRT"),"OK",
IF(AND(F179=0,ROUND(K179,6)&gt;0,G179="BRT",L179="ART"),"BRT to ART – please explain",
IF(AND(F179=0,ROUND(K179,6)&gt;0),"please explain increase",
IF(AND(L179="ART",F179&lt;C179,F179&lt;&gt;0),CONCATENATE(FIXED(((K179-F179)/F179)*100,2),"% - BRT to ART – please explain"),
IF(AND(L179="ART",F179&lt;C179,F179=0),"No value for previous year",
IF(AND(L179="BRT",F179&gt;=C179,F179&lt;&gt;0),CONCATENATE(FIXED(((K179-F179)/F179)*100,2),"% - ART to BRT – please explain"),
IF(AND(L179="BRT",F179&gt;=C179,F179=0),"No value for previous year",
IF(AND(L179="BRT",F179&gt;0,ABS(((K179-F179)/F179*100))&lt;50),CONCATENATE(FIXED(((K179-F179)/F179)*100,2),"% - OK"),
IF(AND(L179="BRT",F179&gt;0,ABS(((K179-F179)/F179*100))&gt;=P179),CONCATENATE(FIXED(((K179-F179)/F179)*100,2),"% - please explain"),
IF(F179&lt;&gt;0,CONCATENATE(FIXED(((K179-F179)/F179)*100,2),"% - OK"),"No value for previous year")))))))))))))))))))))))))</f>
        <v/>
      </c>
      <c r="O179" s="75"/>
      <c r="P179" s="43" t="str" cm="1">
        <f t="array" ref="P179">IF(SUMPRODUCT(--(D179:E179&lt;&gt;""))=0,"",IF(ISERROR(VLOOKUP(A156,Codes!D$2:D$8,1,FALSE)),25,10))</f>
        <v/>
      </c>
      <c r="Q179" s="43" t="b" cm="1">
        <f t="array" ref="Q179">IF(AND(ISBLANK(K179), L179="BRT", LEN(O179)&gt;10), TRUE,
IF(SUMPRODUCT(--(D179:K179&lt;&gt;""))=0, TRUE,
IF(ISBLANK(L179), TRUE,
IF(S179=FALSE, FALSE,
IF(L179="INVALID", FALSE,
IF(AND(ISNUMBER(FIND("M/ment", M179)), LEN(O179)&gt;10), TRUE,
IF(AND(M179&lt;&gt;"OK", LEN(J179)&lt;10), FALSE,
IF(ISERR(FIND("OK", N179)),
IF(AND(FIND("please", LOWER(N179))&gt;0, LEN(O179)&lt;10), FALSE, TRUE),
TRUE))))))))</f>
        <v>1</v>
      </c>
      <c r="R179" t="str">
        <f t="shared" si="4"/>
        <v>BRT</v>
      </c>
      <c r="S179" t="b">
        <f t="shared" si="5"/>
        <v>0</v>
      </c>
    </row>
    <row r="180" spans="1:19" ht="25" customHeight="1">
      <c r="A180" s="171"/>
      <c r="B180" s="171"/>
      <c r="C180" s="171"/>
      <c r="D180" s="170"/>
      <c r="E180" s="170"/>
      <c r="F180" s="170"/>
      <c r="G180" s="170"/>
      <c r="H180" s="79"/>
      <c r="I180" s="75"/>
      <c r="J180" s="75"/>
      <c r="K180" s="163"/>
      <c r="L180" s="224"/>
      <c r="M180" s="184" t="str" cm="1">
        <f t="array" ref="M180">IF(AND(SUMPRODUCT(--(D180:E180&lt;&gt;""))=0,ISBLANK(K180)),"",IF(AND(K180&lt;&gt;"",NOT(ISNUMBER(K180))),"Please enter a numeric value for Total Emission",IF(AND(ISBLANK(K180),L180="BRT"),"Please enter a numeric value for Total Emission or a qualification for not providing BRT Total Emission",IF(ISBLANK(K180),"Please enter a numeric value for Total Emission",IF(ISBLANK(L180),"Please select ART, BRT or NE",IF(AND(ISBLANK(I180),ROUND(K180,6)&gt;0),"Enter method",IF(AND(ISBLANK(J180),L180&lt;&gt;""),"Ensure method is fully explained",IF(AND(SUMPRODUCT(--(D180:E180&lt;&gt;""))&gt;0,D180&lt;&gt;H180,K180=0),"Please explain change in M/ment type",IF(AND(SUMPRODUCT(--(D180:E180&lt;&gt;""))&gt;0,D180&lt;&gt;H180),IF(LEN(J180)&lt;5,"Please explain change in M/ment type; Ensure method is fully explained.",IF(AND(SUMPRODUCT(--(D180:E180&lt;&gt;""))&gt;0,D180&lt;&gt;H180),"Please explain change in M/ment type",IF(LEN(J180)&lt;5,"Ensure method is fully explained.","OK"))),IF(AND(ROUND(K180,6)&gt;0,LEN(J180)&lt;5),"Ensure method is fully explained.","OK"))))))))))</f>
        <v/>
      </c>
      <c r="N180" s="185" t="str" cm="1">
        <f t="array" ref="N180">IF(AND(SUMPRODUCT(--(D180:F180&lt;&gt;""))=0,ISBLANK(K180)),"",
IF(S180=FALSE,"Incorrect ART, BRT or NE. Please select correct threshold code",
IF(ISBLANK(F180),"No value for previous year",
IF(AND(F180=0,ROUND(K180,6)&gt;0,G180="NE"),"Please explain change from NE",
IF(AND(K180=0,L180="NE", OR(G180="ART",G180="BRT")),"Please explain change to NE",
IF(AND(SUMPRODUCT(--(D180:E180&lt;&gt;""))=0,F180=0,ROUND(K180,6)=0),"Previously not reported, please enter a value or 0 to confirm",IF(AND(G180="BRT",L180="BRT"),"OK",IF(AND(F180=0,OR(ROUND(K180,6)=0,K180&lt;C180),OR(G180="NA",G180="NE")),"OK",
IF(AND(SUMPRODUCT(--(D180:E180&lt;&gt;""))&gt;0,F180=0,ISBLANK(K180)),"Previously reported as BRT, please enter a value or provide explanation",
IF(AND(ROUND(F180,6)=ROUND(K180,6),ROUND(K180,6)&gt;0,NOT(ISBLANK(F180))),"Current = previous. Please re-enter value or provide explanation",
IF(AND(F180=0,ROUND(K180,6)=0,G180="ART",L180="NE"),"ART to NE – please explain",IF(AND(ROUND(K180,6)=0,G180="BRT"),"BRT to NE - please explain",
IF(AND(L180="NE",F180&gt;0,ABS(((K180-F180)/F180*100))&gt;=P180),CONCATENATE(FIXED(((K180-F180)/F180)*100,2),"% - please explain"),IF(AND(L180="ART",G180="ART",F180&gt;0,ABS(((K180-F180)/F180*100))&gt;=P180),CONCATENATE(FIXED(((K180-F180)/F180)*100,2),"% - please explain"),
IF(AND(ROUND(K180,6)=0,G180="BRT",F180&lt;&gt;0),CONCATENATE(FIXED(((K180-F180)/F180)*100,2),"% - BRT to NE - please explain"),
IF(AND(F180=0,ROUND(K180,6)&gt;0,G180="BRT",L180="BRT"),"OK",
IF(AND(F180=0,ROUND(K180,6)&gt;0,G180="BRT",L180="ART"),"BRT to ART – please explain",
IF(AND(F180=0,ROUND(K180,6)&gt;0),"please explain increase",
IF(AND(L180="ART",F180&lt;C180,F180&lt;&gt;0),CONCATENATE(FIXED(((K180-F180)/F180)*100,2),"% - BRT to ART – please explain"),
IF(AND(L180="ART",F180&lt;C180,F180=0),"No value for previous year",
IF(AND(L180="BRT",F180&gt;=C180,F180&lt;&gt;0),CONCATENATE(FIXED(((K180-F180)/F180)*100,2),"% - ART to BRT – please explain"),
IF(AND(L180="BRT",F180&gt;=C180,F180=0),"No value for previous year",
IF(AND(L180="BRT",F180&gt;0,ABS(((K180-F180)/F180*100))&lt;50),CONCATENATE(FIXED(((K180-F180)/F180)*100,2),"% - OK"),
IF(AND(L180="BRT",F180&gt;0,ABS(((K180-F180)/F180*100))&gt;=P180),CONCATENATE(FIXED(((K180-F180)/F180)*100,2),"% - please explain"),
IF(F180&lt;&gt;0,CONCATENATE(FIXED(((K180-F180)/F180)*100,2),"% - OK"),"No value for previous year")))))))))))))))))))))))))</f>
        <v/>
      </c>
      <c r="O180" s="75"/>
      <c r="P180" s="43" t="str" cm="1">
        <f t="array" ref="P180">IF(SUMPRODUCT(--(D180:E180&lt;&gt;""))=0,"",IF(ISERROR(VLOOKUP(A157,Codes!D$2:D$8,1,FALSE)),25,10))</f>
        <v/>
      </c>
      <c r="Q180" s="43" t="b" cm="1">
        <f t="array" ref="Q180">IF(AND(ISBLANK(K180), L180="BRT", LEN(O180)&gt;10), TRUE,
IF(SUMPRODUCT(--(D180:K180&lt;&gt;""))=0, TRUE,
IF(ISBLANK(L180), TRUE,
IF(S180=FALSE, FALSE,
IF(L180="INVALID", FALSE,
IF(AND(ISNUMBER(FIND("M/ment", M180)), LEN(O180)&gt;10), TRUE,
IF(AND(M180&lt;&gt;"OK", LEN(J180)&lt;10), FALSE,
IF(ISERR(FIND("OK", N180)),
IF(AND(FIND("please", LOWER(N180))&gt;0, LEN(O180)&lt;10), FALSE, TRUE),
TRUE))))))))</f>
        <v>1</v>
      </c>
      <c r="R180" t="str">
        <f t="shared" si="4"/>
        <v>BRT</v>
      </c>
      <c r="S180" t="b">
        <f t="shared" si="5"/>
        <v>0</v>
      </c>
    </row>
    <row r="181" spans="1:19" ht="25" customHeight="1">
      <c r="A181" s="171"/>
      <c r="B181" s="171"/>
      <c r="C181" s="171"/>
      <c r="D181" s="170"/>
      <c r="E181" s="170"/>
      <c r="F181" s="170"/>
      <c r="G181" s="170"/>
      <c r="H181" s="79"/>
      <c r="I181" s="75"/>
      <c r="J181" s="75"/>
      <c r="K181" s="163"/>
      <c r="L181" s="224"/>
      <c r="M181" s="184" t="str" cm="1">
        <f t="array" ref="M181">IF(AND(SUMPRODUCT(--(D181:E181&lt;&gt;""))=0,ISBLANK(K181)),"",IF(AND(K181&lt;&gt;"",NOT(ISNUMBER(K181))),"Please enter a numeric value for Total Emission",IF(AND(ISBLANK(K181),L181="BRT"),"Please enter a numeric value for Total Emission or a qualification for not providing BRT Total Emission",IF(ISBLANK(K181),"Please enter a numeric value for Total Emission",IF(ISBLANK(L181),"Please select ART, BRT or NE",IF(AND(ISBLANK(I181),ROUND(K181,6)&gt;0),"Enter method",IF(AND(ISBLANK(J181),L181&lt;&gt;""),"Ensure method is fully explained",IF(AND(SUMPRODUCT(--(D181:E181&lt;&gt;""))&gt;0,D181&lt;&gt;H181,K181=0),"Please explain change in M/ment type",IF(AND(SUMPRODUCT(--(D181:E181&lt;&gt;""))&gt;0,D181&lt;&gt;H181),IF(LEN(J181)&lt;5,"Please explain change in M/ment type; Ensure method is fully explained.",IF(AND(SUMPRODUCT(--(D181:E181&lt;&gt;""))&gt;0,D181&lt;&gt;H181),"Please explain change in M/ment type",IF(LEN(J181)&lt;5,"Ensure method is fully explained.","OK"))),IF(AND(ROUND(K181,6)&gt;0,LEN(J181)&lt;5),"Ensure method is fully explained.","OK"))))))))))</f>
        <v/>
      </c>
      <c r="N181" s="185" t="str" cm="1">
        <f t="array" ref="N181">IF(AND(SUMPRODUCT(--(D181:F181&lt;&gt;""))=0,ISBLANK(K181)),"",
IF(S181=FALSE,"Incorrect ART, BRT or NE. Please select correct threshold code",
IF(ISBLANK(F181),"No value for previous year",
IF(AND(F181=0,ROUND(K181,6)&gt;0,G181="NE"),"Please explain change from NE",
IF(AND(K181=0,L181="NE", OR(G181="ART",G181="BRT")),"Please explain change to NE",
IF(AND(SUMPRODUCT(--(D181:E181&lt;&gt;""))=0,F181=0,ROUND(K181,6)=0),"Previously not reported, please enter a value or 0 to confirm",IF(AND(G181="BRT",L181="BRT"),"OK",IF(AND(F181=0,OR(ROUND(K181,6)=0,K181&lt;C181),OR(G181="NA",G181="NE")),"OK",
IF(AND(SUMPRODUCT(--(D181:E181&lt;&gt;""))&gt;0,F181=0,ISBLANK(K181)),"Previously reported as BRT, please enter a value or provide explanation",
IF(AND(ROUND(F181,6)=ROUND(K181,6),ROUND(K181,6)&gt;0,NOT(ISBLANK(F181))),"Current = previous. Please re-enter value or provide explanation",
IF(AND(F181=0,ROUND(K181,6)=0,G181="ART",L181="NE"),"ART to NE – please explain",IF(AND(ROUND(K181,6)=0,G181="BRT"),"BRT to NE - please explain",
IF(AND(L181="NE",F181&gt;0,ABS(((K181-F181)/F181*100))&gt;=P181),CONCATENATE(FIXED(((K181-F181)/F181)*100,2),"% - please explain"),IF(AND(L181="ART",G181="ART",F181&gt;0,ABS(((K181-F181)/F181*100))&gt;=P181),CONCATENATE(FIXED(((K181-F181)/F181)*100,2),"% - please explain"),
IF(AND(ROUND(K181,6)=0,G181="BRT",F181&lt;&gt;0),CONCATENATE(FIXED(((K181-F181)/F181)*100,2),"% - BRT to NE - please explain"),
IF(AND(F181=0,ROUND(K181,6)&gt;0,G181="BRT",L181="BRT"),"OK",
IF(AND(F181=0,ROUND(K181,6)&gt;0,G181="BRT",L181="ART"),"BRT to ART – please explain",
IF(AND(F181=0,ROUND(K181,6)&gt;0),"please explain increase",
IF(AND(L181="ART",F181&lt;C181,F181&lt;&gt;0),CONCATENATE(FIXED(((K181-F181)/F181)*100,2),"% - BRT to ART – please explain"),
IF(AND(L181="ART",F181&lt;C181,F181=0),"No value for previous year",
IF(AND(L181="BRT",F181&gt;=C181,F181&lt;&gt;0),CONCATENATE(FIXED(((K181-F181)/F181)*100,2),"% - ART to BRT – please explain"),
IF(AND(L181="BRT",F181&gt;=C181,F181=0),"No value for previous year",
IF(AND(L181="BRT",F181&gt;0,ABS(((K181-F181)/F181*100))&lt;50),CONCATENATE(FIXED(((K181-F181)/F181)*100,2),"% - OK"),
IF(AND(L181="BRT",F181&gt;0,ABS(((K181-F181)/F181*100))&gt;=P181),CONCATENATE(FIXED(((K181-F181)/F181)*100,2),"% - please explain"),
IF(F181&lt;&gt;0,CONCATENATE(FIXED(((K181-F181)/F181)*100,2),"% - OK"),"No value for previous year")))))))))))))))))))))))))</f>
        <v/>
      </c>
      <c r="O181" s="75"/>
      <c r="P181" s="43" t="str" cm="1">
        <f t="array" ref="P181">IF(SUMPRODUCT(--(D181:E181&lt;&gt;""))=0,"",IF(ISERROR(VLOOKUP(A158,Codes!D$2:D$8,1,FALSE)),25,10))</f>
        <v/>
      </c>
      <c r="Q181" s="43" t="b" cm="1">
        <f t="array" ref="Q181">IF(AND(ISBLANK(K181), L181="BRT", LEN(O181)&gt;10), TRUE,
IF(SUMPRODUCT(--(D181:K181&lt;&gt;""))=0, TRUE,
IF(ISBLANK(L181), TRUE,
IF(S181=FALSE, FALSE,
IF(L181="INVALID", FALSE,
IF(AND(ISNUMBER(FIND("M/ment", M181)), LEN(O181)&gt;10), TRUE,
IF(AND(M181&lt;&gt;"OK", LEN(J181)&lt;10), FALSE,
IF(ISERR(FIND("OK", N181)),
IF(AND(FIND("please", LOWER(N181))&gt;0, LEN(O181)&lt;10), FALSE, TRUE),
TRUE))))))))</f>
        <v>1</v>
      </c>
      <c r="R181" t="str">
        <f t="shared" si="4"/>
        <v>BRT</v>
      </c>
      <c r="S181" t="b">
        <f t="shared" si="5"/>
        <v>0</v>
      </c>
    </row>
    <row r="182" spans="1:19" ht="25" customHeight="1">
      <c r="A182" s="171"/>
      <c r="B182" s="171"/>
      <c r="C182" s="171"/>
      <c r="D182" s="170"/>
      <c r="E182" s="170"/>
      <c r="F182" s="170"/>
      <c r="G182" s="170"/>
      <c r="H182" s="79"/>
      <c r="I182" s="75"/>
      <c r="J182" s="75"/>
      <c r="K182" s="163"/>
      <c r="L182" s="224"/>
      <c r="M182" s="184" t="str" cm="1">
        <f t="array" ref="M182">IF(AND(SUMPRODUCT(--(D182:E182&lt;&gt;""))=0,ISBLANK(K182)),"",IF(AND(K182&lt;&gt;"",NOT(ISNUMBER(K182))),"Please enter a numeric value for Total Emission",IF(AND(ISBLANK(K182),L182="BRT"),"Please enter a numeric value for Total Emission or a qualification for not providing BRT Total Emission",IF(ISBLANK(K182),"Please enter a numeric value for Total Emission",IF(ISBLANK(L182),"Please select ART, BRT or NE",IF(AND(ISBLANK(I182),ROUND(K182,6)&gt;0),"Enter method",IF(AND(ISBLANK(J182),L182&lt;&gt;""),"Ensure method is fully explained",IF(AND(SUMPRODUCT(--(D182:E182&lt;&gt;""))&gt;0,D182&lt;&gt;H182,K182=0),"Please explain change in M/ment type",IF(AND(SUMPRODUCT(--(D182:E182&lt;&gt;""))&gt;0,D182&lt;&gt;H182),IF(LEN(J182)&lt;5,"Please explain change in M/ment type; Ensure method is fully explained.",IF(AND(SUMPRODUCT(--(D182:E182&lt;&gt;""))&gt;0,D182&lt;&gt;H182),"Please explain change in M/ment type",IF(LEN(J182)&lt;5,"Ensure method is fully explained.","OK"))),IF(AND(ROUND(K182,6)&gt;0,LEN(J182)&lt;5),"Ensure method is fully explained.","OK"))))))))))</f>
        <v/>
      </c>
      <c r="N182" s="185" t="str" cm="1">
        <f t="array" ref="N182">IF(AND(SUMPRODUCT(--(D182:F182&lt;&gt;""))=0,ISBLANK(K182)),"",
IF(S182=FALSE,"Incorrect ART, BRT or NE. Please select correct threshold code",
IF(ISBLANK(F182),"No value for previous year",
IF(AND(F182=0,ROUND(K182,6)&gt;0,G182="NE"),"Please explain change from NE",
IF(AND(K182=0,L182="NE", OR(G182="ART",G182="BRT")),"Please explain change to NE",
IF(AND(SUMPRODUCT(--(D182:E182&lt;&gt;""))=0,F182=0,ROUND(K182,6)=0),"Previously not reported, please enter a value or 0 to confirm",IF(AND(G182="BRT",L182="BRT"),"OK",IF(AND(F182=0,OR(ROUND(K182,6)=0,K182&lt;C182),OR(G182="NA",G182="NE")),"OK",
IF(AND(SUMPRODUCT(--(D182:E182&lt;&gt;""))&gt;0,F182=0,ISBLANK(K182)),"Previously reported as BRT, please enter a value or provide explanation",
IF(AND(ROUND(F182,6)=ROUND(K182,6),ROUND(K182,6)&gt;0,NOT(ISBLANK(F182))),"Current = previous. Please re-enter value or provide explanation",
IF(AND(F182=0,ROUND(K182,6)=0,G182="ART",L182="NE"),"ART to NE – please explain",IF(AND(ROUND(K182,6)=0,G182="BRT"),"BRT to NE - please explain",
IF(AND(L182="NE",F182&gt;0,ABS(((K182-F182)/F182*100))&gt;=P182),CONCATENATE(FIXED(((K182-F182)/F182)*100,2),"% - please explain"),IF(AND(L182="ART",G182="ART",F182&gt;0,ABS(((K182-F182)/F182*100))&gt;=P182),CONCATENATE(FIXED(((K182-F182)/F182)*100,2),"% - please explain"),
IF(AND(ROUND(K182,6)=0,G182="BRT",F182&lt;&gt;0),CONCATENATE(FIXED(((K182-F182)/F182)*100,2),"% - BRT to NE - please explain"),
IF(AND(F182=0,ROUND(K182,6)&gt;0,G182="BRT",L182="BRT"),"OK",
IF(AND(F182=0,ROUND(K182,6)&gt;0,G182="BRT",L182="ART"),"BRT to ART – please explain",
IF(AND(F182=0,ROUND(K182,6)&gt;0),"please explain increase",
IF(AND(L182="ART",F182&lt;C182,F182&lt;&gt;0),CONCATENATE(FIXED(((K182-F182)/F182)*100,2),"% - BRT to ART – please explain"),
IF(AND(L182="ART",F182&lt;C182,F182=0),"No value for previous year",
IF(AND(L182="BRT",F182&gt;=C182,F182&lt;&gt;0),CONCATENATE(FIXED(((K182-F182)/F182)*100,2),"% - ART to BRT – please explain"),
IF(AND(L182="BRT",F182&gt;=C182,F182=0),"No value for previous year",
IF(AND(L182="BRT",F182&gt;0,ABS(((K182-F182)/F182*100))&lt;50),CONCATENATE(FIXED(((K182-F182)/F182)*100,2),"% - OK"),
IF(AND(L182="BRT",F182&gt;0,ABS(((K182-F182)/F182*100))&gt;=P182),CONCATENATE(FIXED(((K182-F182)/F182)*100,2),"% - please explain"),
IF(F182&lt;&gt;0,CONCATENATE(FIXED(((K182-F182)/F182)*100,2),"% - OK"),"No value for previous year")))))))))))))))))))))))))</f>
        <v/>
      </c>
      <c r="O182" s="75"/>
      <c r="P182" s="43" t="str" cm="1">
        <f t="array" ref="P182">IF(SUMPRODUCT(--(D182:E182&lt;&gt;""))=0,"",IF(ISERROR(VLOOKUP(A159,Codes!D$2:D$8,1,FALSE)),25,10))</f>
        <v/>
      </c>
      <c r="Q182" s="43" t="b" cm="1">
        <f t="array" ref="Q182">IF(AND(ISBLANK(K182), L182="BRT", LEN(O182)&gt;10), TRUE,
IF(SUMPRODUCT(--(D182:K182&lt;&gt;""))=0, TRUE,
IF(ISBLANK(L182), TRUE,
IF(S182=FALSE, FALSE,
IF(L182="INVALID", FALSE,
IF(AND(ISNUMBER(FIND("M/ment", M182)), LEN(O182)&gt;10), TRUE,
IF(AND(M182&lt;&gt;"OK", LEN(J182)&lt;10), FALSE,
IF(ISERR(FIND("OK", N182)),
IF(AND(FIND("please", LOWER(N182))&gt;0, LEN(O182)&lt;10), FALSE, TRUE),
TRUE))))))))</f>
        <v>1</v>
      </c>
      <c r="R182" t="str">
        <f t="shared" si="4"/>
        <v>BRT</v>
      </c>
      <c r="S182" t="b">
        <f t="shared" si="5"/>
        <v>0</v>
      </c>
    </row>
    <row r="183" spans="1:19" ht="25" customHeight="1">
      <c r="A183" s="171"/>
      <c r="B183" s="171"/>
      <c r="C183" s="171"/>
      <c r="D183" s="170"/>
      <c r="E183" s="170"/>
      <c r="F183" s="170"/>
      <c r="G183" s="170"/>
      <c r="H183" s="79"/>
      <c r="I183" s="75"/>
      <c r="J183" s="75"/>
      <c r="K183" s="163"/>
      <c r="L183" s="224"/>
      <c r="M183" s="184" t="str" cm="1">
        <f t="array" ref="M183">IF(AND(SUMPRODUCT(--(D183:E183&lt;&gt;""))=0,ISBLANK(K183)),"",IF(AND(K183&lt;&gt;"",NOT(ISNUMBER(K183))),"Please enter a numeric value for Total Emission",IF(AND(ISBLANK(K183),L183="BRT"),"Please enter a numeric value for Total Emission or a qualification for not providing BRT Total Emission",IF(ISBLANK(K183),"Please enter a numeric value for Total Emission",IF(ISBLANK(L183),"Please select ART, BRT or NE",IF(AND(ISBLANK(I183),ROUND(K183,6)&gt;0),"Enter method",IF(AND(ISBLANK(J183),L183&lt;&gt;""),"Ensure method is fully explained",IF(AND(SUMPRODUCT(--(D183:E183&lt;&gt;""))&gt;0,D183&lt;&gt;H183,K183=0),"Please explain change in M/ment type",IF(AND(SUMPRODUCT(--(D183:E183&lt;&gt;""))&gt;0,D183&lt;&gt;H183),IF(LEN(J183)&lt;5,"Please explain change in M/ment type; Ensure method is fully explained.",IF(AND(SUMPRODUCT(--(D183:E183&lt;&gt;""))&gt;0,D183&lt;&gt;H183),"Please explain change in M/ment type",IF(LEN(J183)&lt;5,"Ensure method is fully explained.","OK"))),IF(AND(ROUND(K183,6)&gt;0,LEN(J183)&lt;5),"Ensure method is fully explained.","OK"))))))))))</f>
        <v/>
      </c>
      <c r="N183" s="185" t="str" cm="1">
        <f t="array" ref="N183">IF(AND(SUMPRODUCT(--(D183:F183&lt;&gt;""))=0,ISBLANK(K183)),"",
IF(S183=FALSE,"Incorrect ART, BRT or NE. Please select correct threshold code",
IF(ISBLANK(F183),"No value for previous year",
IF(AND(F183=0,ROUND(K183,6)&gt;0,G183="NE"),"Please explain change from NE",
IF(AND(K183=0,L183="NE", OR(G183="ART",G183="BRT")),"Please explain change to NE",
IF(AND(SUMPRODUCT(--(D183:E183&lt;&gt;""))=0,F183=0,ROUND(K183,6)=0),"Previously not reported, please enter a value or 0 to confirm",IF(AND(G183="BRT",L183="BRT"),"OK",IF(AND(F183=0,OR(ROUND(K183,6)=0,K183&lt;C183),OR(G183="NA",G183="NE")),"OK",
IF(AND(SUMPRODUCT(--(D183:E183&lt;&gt;""))&gt;0,F183=0,ISBLANK(K183)),"Previously reported as BRT, please enter a value or provide explanation",
IF(AND(ROUND(F183,6)=ROUND(K183,6),ROUND(K183,6)&gt;0,NOT(ISBLANK(F183))),"Current = previous. Please re-enter value or provide explanation",
IF(AND(F183=0,ROUND(K183,6)=0,G183="ART",L183="NE"),"ART to NE – please explain",IF(AND(ROUND(K183,6)=0,G183="BRT"),"BRT to NE - please explain",
IF(AND(L183="NE",F183&gt;0,ABS(((K183-F183)/F183*100))&gt;=P183),CONCATENATE(FIXED(((K183-F183)/F183)*100,2),"% - please explain"),IF(AND(L183="ART",G183="ART",F183&gt;0,ABS(((K183-F183)/F183*100))&gt;=P183),CONCATENATE(FIXED(((K183-F183)/F183)*100,2),"% - please explain"),
IF(AND(ROUND(K183,6)=0,G183="BRT",F183&lt;&gt;0),CONCATENATE(FIXED(((K183-F183)/F183)*100,2),"% - BRT to NE - please explain"),
IF(AND(F183=0,ROUND(K183,6)&gt;0,G183="BRT",L183="BRT"),"OK",
IF(AND(F183=0,ROUND(K183,6)&gt;0,G183="BRT",L183="ART"),"BRT to ART – please explain",
IF(AND(F183=0,ROUND(K183,6)&gt;0),"please explain increase",
IF(AND(L183="ART",F183&lt;C183,F183&lt;&gt;0),CONCATENATE(FIXED(((K183-F183)/F183)*100,2),"% - BRT to ART – please explain"),
IF(AND(L183="ART",F183&lt;C183,F183=0),"No value for previous year",
IF(AND(L183="BRT",F183&gt;=C183,F183&lt;&gt;0),CONCATENATE(FIXED(((K183-F183)/F183)*100,2),"% - ART to BRT – please explain"),
IF(AND(L183="BRT",F183&gt;=C183,F183=0),"No value for previous year",
IF(AND(L183="BRT",F183&gt;0,ABS(((K183-F183)/F183*100))&lt;50),CONCATENATE(FIXED(((K183-F183)/F183)*100,2),"% - OK"),
IF(AND(L183="BRT",F183&gt;0,ABS(((K183-F183)/F183*100))&gt;=P183),CONCATENATE(FIXED(((K183-F183)/F183)*100,2),"% - please explain"),
IF(F183&lt;&gt;0,CONCATENATE(FIXED(((K183-F183)/F183)*100,2),"% - OK"),"No value for previous year")))))))))))))))))))))))))</f>
        <v/>
      </c>
      <c r="O183" s="75"/>
      <c r="P183" s="43" t="str" cm="1">
        <f t="array" ref="P183">IF(SUMPRODUCT(--(D183:E183&lt;&gt;""))=0,"",IF(ISERROR(VLOOKUP(A160,Codes!D$2:D$8,1,FALSE)),25,10))</f>
        <v/>
      </c>
      <c r="Q183" s="43" t="b" cm="1">
        <f t="array" ref="Q183">IF(AND(ISBLANK(K183), L183="BRT", LEN(O183)&gt;10), TRUE,
IF(SUMPRODUCT(--(D183:K183&lt;&gt;""))=0, TRUE,
IF(ISBLANK(L183), TRUE,
IF(S183=FALSE, FALSE,
IF(L183="INVALID", FALSE,
IF(AND(ISNUMBER(FIND("M/ment", M183)), LEN(O183)&gt;10), TRUE,
IF(AND(M183&lt;&gt;"OK", LEN(J183)&lt;10), FALSE,
IF(ISERR(FIND("OK", N183)),
IF(AND(FIND("please", LOWER(N183))&gt;0, LEN(O183)&lt;10), FALSE, TRUE),
TRUE))))))))</f>
        <v>1</v>
      </c>
      <c r="R183" t="str">
        <f t="shared" si="4"/>
        <v>BRT</v>
      </c>
      <c r="S183" t="b">
        <f t="shared" si="5"/>
        <v>0</v>
      </c>
    </row>
    <row r="184" spans="1:19" ht="25" customHeight="1">
      <c r="A184" s="171"/>
      <c r="B184" s="171"/>
      <c r="C184" s="171"/>
      <c r="D184" s="170"/>
      <c r="E184" s="170"/>
      <c r="F184" s="170"/>
      <c r="G184" s="170"/>
      <c r="H184" s="79"/>
      <c r="I184" s="75"/>
      <c r="J184" s="75"/>
      <c r="K184" s="163"/>
      <c r="L184" s="224"/>
      <c r="M184" s="184" t="str" cm="1">
        <f t="array" ref="M184">IF(AND(SUMPRODUCT(--(D184:E184&lt;&gt;""))=0,ISBLANK(K184)),"",IF(AND(K184&lt;&gt;"",NOT(ISNUMBER(K184))),"Please enter a numeric value for Total Emission",IF(AND(ISBLANK(K184),L184="BRT"),"Please enter a numeric value for Total Emission or a qualification for not providing BRT Total Emission",IF(ISBLANK(K184),"Please enter a numeric value for Total Emission",IF(ISBLANK(L184),"Please select ART, BRT or NE",IF(AND(ISBLANK(I184),ROUND(K184,6)&gt;0),"Enter method",IF(AND(ISBLANK(J184),L184&lt;&gt;""),"Ensure method is fully explained",IF(AND(SUMPRODUCT(--(D184:E184&lt;&gt;""))&gt;0,D184&lt;&gt;H184,K184=0),"Please explain change in M/ment type",IF(AND(SUMPRODUCT(--(D184:E184&lt;&gt;""))&gt;0,D184&lt;&gt;H184),IF(LEN(J184)&lt;5,"Please explain change in M/ment type; Ensure method is fully explained.",IF(AND(SUMPRODUCT(--(D184:E184&lt;&gt;""))&gt;0,D184&lt;&gt;H184),"Please explain change in M/ment type",IF(LEN(J184)&lt;5,"Ensure method is fully explained.","OK"))),IF(AND(ROUND(K184,6)&gt;0,LEN(J184)&lt;5),"Ensure method is fully explained.","OK"))))))))))</f>
        <v/>
      </c>
      <c r="N184" s="185" t="str" cm="1">
        <f t="array" ref="N184">IF(AND(SUMPRODUCT(--(D184:F184&lt;&gt;""))=0,ISBLANK(K184)),"",
IF(S184=FALSE,"Incorrect ART, BRT or NE. Please select correct threshold code",
IF(ISBLANK(F184),"No value for previous year",
IF(AND(F184=0,ROUND(K184,6)&gt;0,G184="NE"),"Please explain change from NE",
IF(AND(K184=0,L184="NE", OR(G184="ART",G184="BRT")),"Please explain change to NE",
IF(AND(SUMPRODUCT(--(D184:E184&lt;&gt;""))=0,F184=0,ROUND(K184,6)=0),"Previously not reported, please enter a value or 0 to confirm",IF(AND(G184="BRT",L184="BRT"),"OK",IF(AND(F184=0,OR(ROUND(K184,6)=0,K184&lt;C184),OR(G184="NA",G184="NE")),"OK",
IF(AND(SUMPRODUCT(--(D184:E184&lt;&gt;""))&gt;0,F184=0,ISBLANK(K184)),"Previously reported as BRT, please enter a value or provide explanation",
IF(AND(ROUND(F184,6)=ROUND(K184,6),ROUND(K184,6)&gt;0,NOT(ISBLANK(F184))),"Current = previous. Please re-enter value or provide explanation",
IF(AND(F184=0,ROUND(K184,6)=0,G184="ART",L184="NE"),"ART to NE – please explain",IF(AND(ROUND(K184,6)=0,G184="BRT"),"BRT to NE - please explain",
IF(AND(L184="NE",F184&gt;0,ABS(((K184-F184)/F184*100))&gt;=P184),CONCATENATE(FIXED(((K184-F184)/F184)*100,2),"% - please explain"),IF(AND(L184="ART",G184="ART",F184&gt;0,ABS(((K184-F184)/F184*100))&gt;=P184),CONCATENATE(FIXED(((K184-F184)/F184)*100,2),"% - please explain"),
IF(AND(ROUND(K184,6)=0,G184="BRT",F184&lt;&gt;0),CONCATENATE(FIXED(((K184-F184)/F184)*100,2),"% - BRT to NE - please explain"),
IF(AND(F184=0,ROUND(K184,6)&gt;0,G184="BRT",L184="BRT"),"OK",
IF(AND(F184=0,ROUND(K184,6)&gt;0,G184="BRT",L184="ART"),"BRT to ART – please explain",
IF(AND(F184=0,ROUND(K184,6)&gt;0),"please explain increase",
IF(AND(L184="ART",F184&lt;C184,F184&lt;&gt;0),CONCATENATE(FIXED(((K184-F184)/F184)*100,2),"% - BRT to ART – please explain"),
IF(AND(L184="ART",F184&lt;C184,F184=0),"No value for previous year",
IF(AND(L184="BRT",F184&gt;=C184,F184&lt;&gt;0),CONCATENATE(FIXED(((K184-F184)/F184)*100,2),"% - ART to BRT – please explain"),
IF(AND(L184="BRT",F184&gt;=C184,F184=0),"No value for previous year",
IF(AND(L184="BRT",F184&gt;0,ABS(((K184-F184)/F184*100))&lt;50),CONCATENATE(FIXED(((K184-F184)/F184)*100,2),"% - OK"),
IF(AND(L184="BRT",F184&gt;0,ABS(((K184-F184)/F184*100))&gt;=P184),CONCATENATE(FIXED(((K184-F184)/F184)*100,2),"% - please explain"),
IF(F184&lt;&gt;0,CONCATENATE(FIXED(((K184-F184)/F184)*100,2),"% - OK"),"No value for previous year")))))))))))))))))))))))))</f>
        <v/>
      </c>
      <c r="O184" s="75"/>
      <c r="P184" s="43" t="str" cm="1">
        <f t="array" ref="P184">IF(SUMPRODUCT(--(D184:E184&lt;&gt;""))=0,"",IF(ISERROR(VLOOKUP(A161,Codes!D$2:D$8,1,FALSE)),25,10))</f>
        <v/>
      </c>
      <c r="Q184" s="43" t="b" cm="1">
        <f t="array" ref="Q184">IF(AND(ISBLANK(K184), L184="BRT", LEN(O184)&gt;10), TRUE,
IF(SUMPRODUCT(--(D184:K184&lt;&gt;""))=0, TRUE,
IF(ISBLANK(L184), TRUE,
IF(S184=FALSE, FALSE,
IF(L184="INVALID", FALSE,
IF(AND(ISNUMBER(FIND("M/ment", M184)), LEN(O184)&gt;10), TRUE,
IF(AND(M184&lt;&gt;"OK", LEN(J184)&lt;10), FALSE,
IF(ISERR(FIND("OK", N184)),
IF(AND(FIND("please", LOWER(N184))&gt;0, LEN(O184)&lt;10), FALSE, TRUE),
TRUE))))))))</f>
        <v>1</v>
      </c>
      <c r="R184" t="str">
        <f t="shared" si="4"/>
        <v>BRT</v>
      </c>
      <c r="S184" t="b">
        <f t="shared" si="5"/>
        <v>0</v>
      </c>
    </row>
    <row r="185" spans="1:19" ht="25" customHeight="1">
      <c r="A185" s="171"/>
      <c r="B185" s="171"/>
      <c r="C185" s="171"/>
      <c r="D185" s="170"/>
      <c r="E185" s="170"/>
      <c r="F185" s="170"/>
      <c r="G185" s="170"/>
      <c r="H185" s="79"/>
      <c r="I185" s="75"/>
      <c r="J185" s="75"/>
      <c r="K185" s="163"/>
      <c r="L185" s="224"/>
      <c r="M185" s="184" t="str" cm="1">
        <f t="array" ref="M185">IF(AND(SUMPRODUCT(--(D185:E185&lt;&gt;""))=0,ISBLANK(K185)),"",IF(AND(K185&lt;&gt;"",NOT(ISNUMBER(K185))),"Please enter a numeric value for Total Emission",IF(AND(ISBLANK(K185),L185="BRT"),"Please enter a numeric value for Total Emission or a qualification for not providing BRT Total Emission",IF(ISBLANK(K185),"Please enter a numeric value for Total Emission",IF(ISBLANK(L185),"Please select ART, BRT or NE",IF(AND(ISBLANK(I185),ROUND(K185,6)&gt;0),"Enter method",IF(AND(ISBLANK(J185),L185&lt;&gt;""),"Ensure method is fully explained",IF(AND(SUMPRODUCT(--(D185:E185&lt;&gt;""))&gt;0,D185&lt;&gt;H185,K185=0),"Please explain change in M/ment type",IF(AND(SUMPRODUCT(--(D185:E185&lt;&gt;""))&gt;0,D185&lt;&gt;H185),IF(LEN(J185)&lt;5,"Please explain change in M/ment type; Ensure method is fully explained.",IF(AND(SUMPRODUCT(--(D185:E185&lt;&gt;""))&gt;0,D185&lt;&gt;H185),"Please explain change in M/ment type",IF(LEN(J185)&lt;5,"Ensure method is fully explained.","OK"))),IF(AND(ROUND(K185,6)&gt;0,LEN(J185)&lt;5),"Ensure method is fully explained.","OK"))))))))))</f>
        <v/>
      </c>
      <c r="N185" s="185" t="str" cm="1">
        <f t="array" ref="N185">IF(AND(SUMPRODUCT(--(D185:F185&lt;&gt;""))=0,ISBLANK(K185)),"",
IF(S185=FALSE,"Incorrect ART, BRT or NE. Please select correct threshold code",
IF(ISBLANK(F185),"No value for previous year",
IF(AND(F185=0,ROUND(K185,6)&gt;0,G185="NE"),"Please explain change from NE",
IF(AND(K185=0,L185="NE", OR(G185="ART",G185="BRT")),"Please explain change to NE",
IF(AND(SUMPRODUCT(--(D185:E185&lt;&gt;""))=0,F185=0,ROUND(K185,6)=0),"Previously not reported, please enter a value or 0 to confirm",IF(AND(G185="BRT",L185="BRT"),"OK",IF(AND(F185=0,OR(ROUND(K185,6)=0,K185&lt;C185),OR(G185="NA",G185="NE")),"OK",
IF(AND(SUMPRODUCT(--(D185:E185&lt;&gt;""))&gt;0,F185=0,ISBLANK(K185)),"Previously reported as BRT, please enter a value or provide explanation",
IF(AND(ROUND(F185,6)=ROUND(K185,6),ROUND(K185,6)&gt;0,NOT(ISBLANK(F185))),"Current = previous. Please re-enter value or provide explanation",
IF(AND(F185=0,ROUND(K185,6)=0,G185="ART",L185="NE"),"ART to NE – please explain",IF(AND(ROUND(K185,6)=0,G185="BRT"),"BRT to NE - please explain",
IF(AND(L185="NE",F185&gt;0,ABS(((K185-F185)/F185*100))&gt;=P185),CONCATENATE(FIXED(((K185-F185)/F185)*100,2),"% - please explain"),IF(AND(L185="ART",G185="ART",F185&gt;0,ABS(((K185-F185)/F185*100))&gt;=P185),CONCATENATE(FIXED(((K185-F185)/F185)*100,2),"% - please explain"),
IF(AND(ROUND(K185,6)=0,G185="BRT",F185&lt;&gt;0),CONCATENATE(FIXED(((K185-F185)/F185)*100,2),"% - BRT to NE - please explain"),
IF(AND(F185=0,ROUND(K185,6)&gt;0,G185="BRT",L185="BRT"),"OK",
IF(AND(F185=0,ROUND(K185,6)&gt;0,G185="BRT",L185="ART"),"BRT to ART – please explain",
IF(AND(F185=0,ROUND(K185,6)&gt;0),"please explain increase",
IF(AND(L185="ART",F185&lt;C185,F185&lt;&gt;0),CONCATENATE(FIXED(((K185-F185)/F185)*100,2),"% - BRT to ART – please explain"),
IF(AND(L185="ART",F185&lt;C185,F185=0),"No value for previous year",
IF(AND(L185="BRT",F185&gt;=C185,F185&lt;&gt;0),CONCATENATE(FIXED(((K185-F185)/F185)*100,2),"% - ART to BRT – please explain"),
IF(AND(L185="BRT",F185&gt;=C185,F185=0),"No value for previous year",
IF(AND(L185="BRT",F185&gt;0,ABS(((K185-F185)/F185*100))&lt;50),CONCATENATE(FIXED(((K185-F185)/F185)*100,2),"% - OK"),
IF(AND(L185="BRT",F185&gt;0,ABS(((K185-F185)/F185*100))&gt;=P185),CONCATENATE(FIXED(((K185-F185)/F185)*100,2),"% - please explain"),
IF(F185&lt;&gt;0,CONCATENATE(FIXED(((K185-F185)/F185)*100,2),"% - OK"),"No value for previous year")))))))))))))))))))))))))</f>
        <v/>
      </c>
      <c r="O185" s="75"/>
      <c r="P185" s="43" t="str" cm="1">
        <f t="array" ref="P185">IF(SUMPRODUCT(--(D185:E185&lt;&gt;""))=0,"",IF(ISERROR(VLOOKUP(A162,Codes!D$2:D$8,1,FALSE)),25,10))</f>
        <v/>
      </c>
      <c r="Q185" s="43" t="b" cm="1">
        <f t="array" ref="Q185">IF(AND(ISBLANK(K185), L185="BRT", LEN(O185)&gt;10), TRUE,
IF(SUMPRODUCT(--(D185:K185&lt;&gt;""))=0, TRUE,
IF(ISBLANK(L185), TRUE,
IF(S185=FALSE, FALSE,
IF(L185="INVALID", FALSE,
IF(AND(ISNUMBER(FIND("M/ment", M185)), LEN(O185)&gt;10), TRUE,
IF(AND(M185&lt;&gt;"OK", LEN(J185)&lt;10), FALSE,
IF(ISERR(FIND("OK", N185)),
IF(AND(FIND("please", LOWER(N185))&gt;0, LEN(O185)&lt;10), FALSE, TRUE),
TRUE))))))))</f>
        <v>1</v>
      </c>
      <c r="R185" t="str">
        <f t="shared" si="4"/>
        <v>BRT</v>
      </c>
      <c r="S185" t="b">
        <f t="shared" si="5"/>
        <v>0</v>
      </c>
    </row>
    <row r="186" spans="1:19" ht="25" customHeight="1">
      <c r="A186" s="171"/>
      <c r="B186" s="171"/>
      <c r="C186" s="171"/>
      <c r="D186" s="170"/>
      <c r="E186" s="170"/>
      <c r="F186" s="170"/>
      <c r="G186" s="170"/>
      <c r="H186" s="79"/>
      <c r="I186" s="75"/>
      <c r="J186" s="75"/>
      <c r="K186" s="163"/>
      <c r="L186" s="224"/>
      <c r="M186" s="184" t="str" cm="1">
        <f t="array" ref="M186">IF(AND(SUMPRODUCT(--(D186:E186&lt;&gt;""))=0,ISBLANK(K186)),"",IF(AND(K186&lt;&gt;"",NOT(ISNUMBER(K186))),"Please enter a numeric value for Total Emission",IF(AND(ISBLANK(K186),L186="BRT"),"Please enter a numeric value for Total Emission or a qualification for not providing BRT Total Emission",IF(ISBLANK(K186),"Please enter a numeric value for Total Emission",IF(ISBLANK(L186),"Please select ART, BRT or NE",IF(AND(ISBLANK(I186),ROUND(K186,6)&gt;0),"Enter method",IF(AND(ISBLANK(J186),L186&lt;&gt;""),"Ensure method is fully explained",IF(AND(SUMPRODUCT(--(D186:E186&lt;&gt;""))&gt;0,D186&lt;&gt;H186,K186=0),"Please explain change in M/ment type",IF(AND(SUMPRODUCT(--(D186:E186&lt;&gt;""))&gt;0,D186&lt;&gt;H186),IF(LEN(J186)&lt;5,"Please explain change in M/ment type; Ensure method is fully explained.",IF(AND(SUMPRODUCT(--(D186:E186&lt;&gt;""))&gt;0,D186&lt;&gt;H186),"Please explain change in M/ment type",IF(LEN(J186)&lt;5,"Ensure method is fully explained.","OK"))),IF(AND(ROUND(K186,6)&gt;0,LEN(J186)&lt;5),"Ensure method is fully explained.","OK"))))))))))</f>
        <v/>
      </c>
      <c r="N186" s="185" t="str" cm="1">
        <f t="array" ref="N186">IF(AND(SUMPRODUCT(--(D186:F186&lt;&gt;""))=0,ISBLANK(K186)),"",
IF(S186=FALSE,"Incorrect ART, BRT or NE. Please select correct threshold code",
IF(ISBLANK(F186),"No value for previous year",
IF(AND(F186=0,ROUND(K186,6)&gt;0,G186="NE"),"Please explain change from NE",
IF(AND(K186=0,L186="NE", OR(G186="ART",G186="BRT")),"Please explain change to NE",
IF(AND(SUMPRODUCT(--(D186:E186&lt;&gt;""))=0,F186=0,ROUND(K186,6)=0),"Previously not reported, please enter a value or 0 to confirm",IF(AND(G186="BRT",L186="BRT"),"OK",IF(AND(F186=0,OR(ROUND(K186,6)=0,K186&lt;C186),OR(G186="NA",G186="NE")),"OK",
IF(AND(SUMPRODUCT(--(D186:E186&lt;&gt;""))&gt;0,F186=0,ISBLANK(K186)),"Previously reported as BRT, please enter a value or provide explanation",
IF(AND(ROUND(F186,6)=ROUND(K186,6),ROUND(K186,6)&gt;0,NOT(ISBLANK(F186))),"Current = previous. Please re-enter value or provide explanation",
IF(AND(F186=0,ROUND(K186,6)=0,G186="ART",L186="NE"),"ART to NE – please explain",IF(AND(ROUND(K186,6)=0,G186="BRT"),"BRT to NE - please explain",
IF(AND(L186="NE",F186&gt;0,ABS(((K186-F186)/F186*100))&gt;=P186),CONCATENATE(FIXED(((K186-F186)/F186)*100,2),"% - please explain"),IF(AND(L186="ART",G186="ART",F186&gt;0,ABS(((K186-F186)/F186*100))&gt;=P186),CONCATENATE(FIXED(((K186-F186)/F186)*100,2),"% - please explain"),
IF(AND(ROUND(K186,6)=0,G186="BRT",F186&lt;&gt;0),CONCATENATE(FIXED(((K186-F186)/F186)*100,2),"% - BRT to NE - please explain"),
IF(AND(F186=0,ROUND(K186,6)&gt;0,G186="BRT",L186="BRT"),"OK",
IF(AND(F186=0,ROUND(K186,6)&gt;0,G186="BRT",L186="ART"),"BRT to ART – please explain",
IF(AND(F186=0,ROUND(K186,6)&gt;0),"please explain increase",
IF(AND(L186="ART",F186&lt;C186,F186&lt;&gt;0),CONCATENATE(FIXED(((K186-F186)/F186)*100,2),"% - BRT to ART – please explain"),
IF(AND(L186="ART",F186&lt;C186,F186=0),"No value for previous year",
IF(AND(L186="BRT",F186&gt;=C186,F186&lt;&gt;0),CONCATENATE(FIXED(((K186-F186)/F186)*100,2),"% - ART to BRT – please explain"),
IF(AND(L186="BRT",F186&gt;=C186,F186=0),"No value for previous year",
IF(AND(L186="BRT",F186&gt;0,ABS(((K186-F186)/F186*100))&lt;50),CONCATENATE(FIXED(((K186-F186)/F186)*100,2),"% - OK"),
IF(AND(L186="BRT",F186&gt;0,ABS(((K186-F186)/F186*100))&gt;=P186),CONCATENATE(FIXED(((K186-F186)/F186)*100,2),"% - please explain"),
IF(F186&lt;&gt;0,CONCATENATE(FIXED(((K186-F186)/F186)*100,2),"% - OK"),"No value for previous year")))))))))))))))))))))))))</f>
        <v/>
      </c>
      <c r="O186" s="75"/>
      <c r="P186" s="43" t="str" cm="1">
        <f t="array" ref="P186">IF(SUMPRODUCT(--(D186:E186&lt;&gt;""))=0,"",IF(ISERROR(VLOOKUP(A163,Codes!D$2:D$8,1,FALSE)),25,10))</f>
        <v/>
      </c>
      <c r="Q186" s="43" t="b" cm="1">
        <f t="array" ref="Q186">IF(AND(ISBLANK(K186), L186="BRT", LEN(O186)&gt;10), TRUE,
IF(SUMPRODUCT(--(D186:K186&lt;&gt;""))=0, TRUE,
IF(ISBLANK(L186), TRUE,
IF(S186=FALSE, FALSE,
IF(L186="INVALID", FALSE,
IF(AND(ISNUMBER(FIND("M/ment", M186)), LEN(O186)&gt;10), TRUE,
IF(AND(M186&lt;&gt;"OK", LEN(J186)&lt;10), FALSE,
IF(ISERR(FIND("OK", N186)),
IF(AND(FIND("please", LOWER(N186))&gt;0, LEN(O186)&lt;10), FALSE, TRUE),
TRUE))))))))</f>
        <v>1</v>
      </c>
      <c r="R186" t="str">
        <f t="shared" si="4"/>
        <v>BRT</v>
      </c>
      <c r="S186" t="b">
        <f t="shared" si="5"/>
        <v>0</v>
      </c>
    </row>
    <row r="187" spans="1:19" ht="25" customHeight="1">
      <c r="A187" s="171"/>
      <c r="B187" s="171"/>
      <c r="C187" s="171"/>
      <c r="D187" s="170"/>
      <c r="E187" s="170"/>
      <c r="F187" s="170"/>
      <c r="G187" s="170"/>
      <c r="H187" s="79"/>
      <c r="I187" s="75"/>
      <c r="J187" s="75"/>
      <c r="K187" s="163"/>
      <c r="L187" s="224"/>
      <c r="M187" s="184" t="str" cm="1">
        <f t="array" ref="M187">IF(AND(SUMPRODUCT(--(D187:E187&lt;&gt;""))=0,ISBLANK(K187)),"",IF(AND(K187&lt;&gt;"",NOT(ISNUMBER(K187))),"Please enter a numeric value for Total Emission",IF(AND(ISBLANK(K187),L187="BRT"),"Please enter a numeric value for Total Emission or a qualification for not providing BRT Total Emission",IF(ISBLANK(K187),"Please enter a numeric value for Total Emission",IF(ISBLANK(L187),"Please select ART, BRT or NE",IF(AND(ISBLANK(I187),ROUND(K187,6)&gt;0),"Enter method",IF(AND(ISBLANK(J187),L187&lt;&gt;""),"Ensure method is fully explained",IF(AND(SUMPRODUCT(--(D187:E187&lt;&gt;""))&gt;0,D187&lt;&gt;H187,K187=0),"Please explain change in M/ment type",IF(AND(SUMPRODUCT(--(D187:E187&lt;&gt;""))&gt;0,D187&lt;&gt;H187),IF(LEN(J187)&lt;5,"Please explain change in M/ment type; Ensure method is fully explained.",IF(AND(SUMPRODUCT(--(D187:E187&lt;&gt;""))&gt;0,D187&lt;&gt;H187),"Please explain change in M/ment type",IF(LEN(J187)&lt;5,"Ensure method is fully explained.","OK"))),IF(AND(ROUND(K187,6)&gt;0,LEN(J187)&lt;5),"Ensure method is fully explained.","OK"))))))))))</f>
        <v/>
      </c>
      <c r="N187" s="185" t="str" cm="1">
        <f t="array" ref="N187">IF(AND(SUMPRODUCT(--(D187:F187&lt;&gt;""))=0,ISBLANK(K187)),"",
IF(S187=FALSE,"Incorrect ART, BRT or NE. Please select correct threshold code",
IF(ISBLANK(F187),"No value for previous year",
IF(AND(F187=0,ROUND(K187,6)&gt;0,G187="NE"),"Please explain change from NE",
IF(AND(K187=0,L187="NE", OR(G187="ART",G187="BRT")),"Please explain change to NE",
IF(AND(SUMPRODUCT(--(D187:E187&lt;&gt;""))=0,F187=0,ROUND(K187,6)=0),"Previously not reported, please enter a value or 0 to confirm",IF(AND(G187="BRT",L187="BRT"),"OK",IF(AND(F187=0,OR(ROUND(K187,6)=0,K187&lt;C187),OR(G187="NA",G187="NE")),"OK",
IF(AND(SUMPRODUCT(--(D187:E187&lt;&gt;""))&gt;0,F187=0,ISBLANK(K187)),"Previously reported as BRT, please enter a value or provide explanation",
IF(AND(ROUND(F187,6)=ROUND(K187,6),ROUND(K187,6)&gt;0,NOT(ISBLANK(F187))),"Current = previous. Please re-enter value or provide explanation",
IF(AND(F187=0,ROUND(K187,6)=0,G187="ART",L187="NE"),"ART to NE – please explain",IF(AND(ROUND(K187,6)=0,G187="BRT"),"BRT to NE - please explain",
IF(AND(L187="NE",F187&gt;0,ABS(((K187-F187)/F187*100))&gt;=P187),CONCATENATE(FIXED(((K187-F187)/F187)*100,2),"% - please explain"),IF(AND(L187="ART",G187="ART",F187&gt;0,ABS(((K187-F187)/F187*100))&gt;=P187),CONCATENATE(FIXED(((K187-F187)/F187)*100,2),"% - please explain"),
IF(AND(ROUND(K187,6)=0,G187="BRT",F187&lt;&gt;0),CONCATENATE(FIXED(((K187-F187)/F187)*100,2),"% - BRT to NE - please explain"),
IF(AND(F187=0,ROUND(K187,6)&gt;0,G187="BRT",L187="BRT"),"OK",
IF(AND(F187=0,ROUND(K187,6)&gt;0,G187="BRT",L187="ART"),"BRT to ART – please explain",
IF(AND(F187=0,ROUND(K187,6)&gt;0),"please explain increase",
IF(AND(L187="ART",F187&lt;C187,F187&lt;&gt;0),CONCATENATE(FIXED(((K187-F187)/F187)*100,2),"% - BRT to ART – please explain"),
IF(AND(L187="ART",F187&lt;C187,F187=0),"No value for previous year",
IF(AND(L187="BRT",F187&gt;=C187,F187&lt;&gt;0),CONCATENATE(FIXED(((K187-F187)/F187)*100,2),"% - ART to BRT – please explain"),
IF(AND(L187="BRT",F187&gt;=C187,F187=0),"No value for previous year",
IF(AND(L187="BRT",F187&gt;0,ABS(((K187-F187)/F187*100))&lt;50),CONCATENATE(FIXED(((K187-F187)/F187)*100,2),"% - OK"),
IF(AND(L187="BRT",F187&gt;0,ABS(((K187-F187)/F187*100))&gt;=P187),CONCATENATE(FIXED(((K187-F187)/F187)*100,2),"% - please explain"),
IF(F187&lt;&gt;0,CONCATENATE(FIXED(((K187-F187)/F187)*100,2),"% - OK"),"No value for previous year")))))))))))))))))))))))))</f>
        <v/>
      </c>
      <c r="O187" s="75"/>
      <c r="P187" s="43" t="str" cm="1">
        <f t="array" ref="P187">IF(SUMPRODUCT(--(D187:E187&lt;&gt;""))=0,"",IF(ISERROR(VLOOKUP(A164,Codes!D$2:D$8,1,FALSE)),25,10))</f>
        <v/>
      </c>
      <c r="Q187" s="43" t="b" cm="1">
        <f t="array" ref="Q187">IF(AND(ISBLANK(K187), L187="BRT", LEN(O187)&gt;10), TRUE,
IF(SUMPRODUCT(--(D187:K187&lt;&gt;""))=0, TRUE,
IF(ISBLANK(L187), TRUE,
IF(S187=FALSE, FALSE,
IF(L187="INVALID", FALSE,
IF(AND(ISNUMBER(FIND("M/ment", M187)), LEN(O187)&gt;10), TRUE,
IF(AND(M187&lt;&gt;"OK", LEN(J187)&lt;10), FALSE,
IF(ISERR(FIND("OK", N187)),
IF(AND(FIND("please", LOWER(N187))&gt;0, LEN(O187)&lt;10), FALSE, TRUE),
TRUE))))))))</f>
        <v>1</v>
      </c>
      <c r="R187" t="str">
        <f t="shared" si="4"/>
        <v>BRT</v>
      </c>
      <c r="S187" t="b">
        <f t="shared" si="5"/>
        <v>0</v>
      </c>
    </row>
    <row r="188" spans="1:19" ht="25" customHeight="1">
      <c r="A188" s="171"/>
      <c r="B188" s="171"/>
      <c r="C188" s="171"/>
      <c r="D188" s="170"/>
      <c r="E188" s="170"/>
      <c r="F188" s="170"/>
      <c r="G188" s="170"/>
      <c r="H188" s="79"/>
      <c r="I188" s="75"/>
      <c r="J188" s="75"/>
      <c r="K188" s="163"/>
      <c r="L188" s="224"/>
      <c r="M188" s="184" t="str" cm="1">
        <f t="array" ref="M188">IF(AND(SUMPRODUCT(--(D188:E188&lt;&gt;""))=0,ISBLANK(K188)),"",IF(AND(K188&lt;&gt;"",NOT(ISNUMBER(K188))),"Please enter a numeric value for Total Emission",IF(AND(ISBLANK(K188),L188="BRT"),"Please enter a numeric value for Total Emission or a qualification for not providing BRT Total Emission",IF(ISBLANK(K188),"Please enter a numeric value for Total Emission",IF(ISBLANK(L188),"Please select ART, BRT or NE",IF(AND(ISBLANK(I188),ROUND(K188,6)&gt;0),"Enter method",IF(AND(ISBLANK(J188),L188&lt;&gt;""),"Ensure method is fully explained",IF(AND(SUMPRODUCT(--(D188:E188&lt;&gt;""))&gt;0,D188&lt;&gt;H188,K188=0),"Please explain change in M/ment type",IF(AND(SUMPRODUCT(--(D188:E188&lt;&gt;""))&gt;0,D188&lt;&gt;H188),IF(LEN(J188)&lt;5,"Please explain change in M/ment type; Ensure method is fully explained.",IF(AND(SUMPRODUCT(--(D188:E188&lt;&gt;""))&gt;0,D188&lt;&gt;H188),"Please explain change in M/ment type",IF(LEN(J188)&lt;5,"Ensure method is fully explained.","OK"))),IF(AND(ROUND(K188,6)&gt;0,LEN(J188)&lt;5),"Ensure method is fully explained.","OK"))))))))))</f>
        <v/>
      </c>
      <c r="N188" s="185" t="str" cm="1">
        <f t="array" ref="N188">IF(AND(SUMPRODUCT(--(D188:F188&lt;&gt;""))=0,ISBLANK(K188)),"",
IF(S188=FALSE,"Incorrect ART, BRT or NE. Please select correct threshold code",
IF(ISBLANK(F188),"No value for previous year",
IF(AND(F188=0,ROUND(K188,6)&gt;0,G188="NE"),"Please explain change from NE",
IF(AND(K188=0,L188="NE", OR(G188="ART",G188="BRT")),"Please explain change to NE",
IF(AND(SUMPRODUCT(--(D188:E188&lt;&gt;""))=0,F188=0,ROUND(K188,6)=0),"Previously not reported, please enter a value or 0 to confirm",IF(AND(G188="BRT",L188="BRT"),"OK",IF(AND(F188=0,OR(ROUND(K188,6)=0,K188&lt;C188),OR(G188="NA",G188="NE")),"OK",
IF(AND(SUMPRODUCT(--(D188:E188&lt;&gt;""))&gt;0,F188=0,ISBLANK(K188)),"Previously reported as BRT, please enter a value or provide explanation",
IF(AND(ROUND(F188,6)=ROUND(K188,6),ROUND(K188,6)&gt;0,NOT(ISBLANK(F188))),"Current = previous. Please re-enter value or provide explanation",
IF(AND(F188=0,ROUND(K188,6)=0,G188="ART",L188="NE"),"ART to NE – please explain",IF(AND(ROUND(K188,6)=0,G188="BRT"),"BRT to NE - please explain",
IF(AND(L188="NE",F188&gt;0,ABS(((K188-F188)/F188*100))&gt;=P188),CONCATENATE(FIXED(((K188-F188)/F188)*100,2),"% - please explain"),IF(AND(L188="ART",G188="ART",F188&gt;0,ABS(((K188-F188)/F188*100))&gt;=P188),CONCATENATE(FIXED(((K188-F188)/F188)*100,2),"% - please explain"),
IF(AND(ROUND(K188,6)=0,G188="BRT",F188&lt;&gt;0),CONCATENATE(FIXED(((K188-F188)/F188)*100,2),"% - BRT to NE - please explain"),
IF(AND(F188=0,ROUND(K188,6)&gt;0,G188="BRT",L188="BRT"),"OK",
IF(AND(F188=0,ROUND(K188,6)&gt;0,G188="BRT",L188="ART"),"BRT to ART – please explain",
IF(AND(F188=0,ROUND(K188,6)&gt;0),"please explain increase",
IF(AND(L188="ART",F188&lt;C188,F188&lt;&gt;0),CONCATENATE(FIXED(((K188-F188)/F188)*100,2),"% - BRT to ART – please explain"),
IF(AND(L188="ART",F188&lt;C188,F188=0),"No value for previous year",
IF(AND(L188="BRT",F188&gt;=C188,F188&lt;&gt;0),CONCATENATE(FIXED(((K188-F188)/F188)*100,2),"% - ART to BRT – please explain"),
IF(AND(L188="BRT",F188&gt;=C188,F188=0),"No value for previous year",
IF(AND(L188="BRT",F188&gt;0,ABS(((K188-F188)/F188*100))&lt;50),CONCATENATE(FIXED(((K188-F188)/F188)*100,2),"% - OK"),
IF(AND(L188="BRT",F188&gt;0,ABS(((K188-F188)/F188*100))&gt;=P188),CONCATENATE(FIXED(((K188-F188)/F188)*100,2),"% - please explain"),
IF(F188&lt;&gt;0,CONCATENATE(FIXED(((K188-F188)/F188)*100,2),"% - OK"),"No value for previous year")))))))))))))))))))))))))</f>
        <v/>
      </c>
      <c r="O188" s="75"/>
      <c r="P188" s="43" t="str" cm="1">
        <f t="array" ref="P188">IF(SUMPRODUCT(--(D188:E188&lt;&gt;""))=0,"",IF(ISERROR(VLOOKUP(A165,Codes!D$2:D$8,1,FALSE)),25,10))</f>
        <v/>
      </c>
      <c r="Q188" s="43" t="b" cm="1">
        <f t="array" ref="Q188">IF(AND(ISBLANK(K188), L188="BRT", LEN(O188)&gt;10), TRUE,
IF(SUMPRODUCT(--(D188:K188&lt;&gt;""))=0, TRUE,
IF(ISBLANK(L188), TRUE,
IF(S188=FALSE, FALSE,
IF(L188="INVALID", FALSE,
IF(AND(ISNUMBER(FIND("M/ment", M188)), LEN(O188)&gt;10), TRUE,
IF(AND(M188&lt;&gt;"OK", LEN(J188)&lt;10), FALSE,
IF(ISERR(FIND("OK", N188)),
IF(AND(FIND("please", LOWER(N188))&gt;0, LEN(O188)&lt;10), FALSE, TRUE),
TRUE))))))))</f>
        <v>1</v>
      </c>
      <c r="R188" t="str">
        <f t="shared" si="4"/>
        <v>BRT</v>
      </c>
      <c r="S188" t="b">
        <f t="shared" si="5"/>
        <v>0</v>
      </c>
    </row>
    <row r="189" spans="1:19" ht="25" customHeight="1">
      <c r="A189" s="171"/>
      <c r="B189" s="171"/>
      <c r="C189" s="171"/>
      <c r="D189" s="170"/>
      <c r="E189" s="170"/>
      <c r="F189" s="170"/>
      <c r="G189" s="170"/>
      <c r="H189" s="79"/>
      <c r="I189" s="75"/>
      <c r="J189" s="75"/>
      <c r="K189" s="163"/>
      <c r="L189" s="224"/>
      <c r="M189" s="184" t="str" cm="1">
        <f t="array" ref="M189">IF(AND(SUMPRODUCT(--(D189:E189&lt;&gt;""))=0,ISBLANK(K189)),"",IF(AND(K189&lt;&gt;"",NOT(ISNUMBER(K189))),"Please enter a numeric value for Total Emission",IF(AND(ISBLANK(K189),L189="BRT"),"Please enter a numeric value for Total Emission or a qualification for not providing BRT Total Emission",IF(ISBLANK(K189),"Please enter a numeric value for Total Emission",IF(ISBLANK(L189),"Please select ART, BRT or NE",IF(AND(ISBLANK(I189),ROUND(K189,6)&gt;0),"Enter method",IF(AND(ISBLANK(J189),L189&lt;&gt;""),"Ensure method is fully explained",IF(AND(SUMPRODUCT(--(D189:E189&lt;&gt;""))&gt;0,D189&lt;&gt;H189,K189=0),"Please explain change in M/ment type",IF(AND(SUMPRODUCT(--(D189:E189&lt;&gt;""))&gt;0,D189&lt;&gt;H189),IF(LEN(J189)&lt;5,"Please explain change in M/ment type; Ensure method is fully explained.",IF(AND(SUMPRODUCT(--(D189:E189&lt;&gt;""))&gt;0,D189&lt;&gt;H189),"Please explain change in M/ment type",IF(LEN(J189)&lt;5,"Ensure method is fully explained.","OK"))),IF(AND(ROUND(K189,6)&gt;0,LEN(J189)&lt;5),"Ensure method is fully explained.","OK"))))))))))</f>
        <v/>
      </c>
      <c r="N189" s="185" t="str" cm="1">
        <f t="array" ref="N189">IF(AND(SUMPRODUCT(--(D189:F189&lt;&gt;""))=0,ISBLANK(K189)),"",
IF(S189=FALSE,"Incorrect ART, BRT or NE. Please select correct threshold code",
IF(ISBLANK(F189),"No value for previous year",
IF(AND(F189=0,ROUND(K189,6)&gt;0,G189="NE"),"Please explain change from NE",
IF(AND(K189=0,L189="NE", OR(G189="ART",G189="BRT")),"Please explain change to NE",
IF(AND(SUMPRODUCT(--(D189:E189&lt;&gt;""))=0,F189=0,ROUND(K189,6)=0),"Previously not reported, please enter a value or 0 to confirm",IF(AND(G189="BRT",L189="BRT"),"OK",IF(AND(F189=0,OR(ROUND(K189,6)=0,K189&lt;C189),OR(G189="NA",G189="NE")),"OK",
IF(AND(SUMPRODUCT(--(D189:E189&lt;&gt;""))&gt;0,F189=0,ISBLANK(K189)),"Previously reported as BRT, please enter a value or provide explanation",
IF(AND(ROUND(F189,6)=ROUND(K189,6),ROUND(K189,6)&gt;0,NOT(ISBLANK(F189))),"Current = previous. Please re-enter value or provide explanation",
IF(AND(F189=0,ROUND(K189,6)=0,G189="ART",L189="NE"),"ART to NE – please explain",IF(AND(ROUND(K189,6)=0,G189="BRT"),"BRT to NE - please explain",
IF(AND(L189="NE",F189&gt;0,ABS(((K189-F189)/F189*100))&gt;=P189),CONCATENATE(FIXED(((K189-F189)/F189)*100,2),"% - please explain"),IF(AND(L189="ART",G189="ART",F189&gt;0,ABS(((K189-F189)/F189*100))&gt;=P189),CONCATENATE(FIXED(((K189-F189)/F189)*100,2),"% - please explain"),
IF(AND(ROUND(K189,6)=0,G189="BRT",F189&lt;&gt;0),CONCATENATE(FIXED(((K189-F189)/F189)*100,2),"% - BRT to NE - please explain"),
IF(AND(F189=0,ROUND(K189,6)&gt;0,G189="BRT",L189="BRT"),"OK",
IF(AND(F189=0,ROUND(K189,6)&gt;0,G189="BRT",L189="ART"),"BRT to ART – please explain",
IF(AND(F189=0,ROUND(K189,6)&gt;0),"please explain increase",
IF(AND(L189="ART",F189&lt;C189,F189&lt;&gt;0),CONCATENATE(FIXED(((K189-F189)/F189)*100,2),"% - BRT to ART – please explain"),
IF(AND(L189="ART",F189&lt;C189,F189=0),"No value for previous year",
IF(AND(L189="BRT",F189&gt;=C189,F189&lt;&gt;0),CONCATENATE(FIXED(((K189-F189)/F189)*100,2),"% - ART to BRT – please explain"),
IF(AND(L189="BRT",F189&gt;=C189,F189=0),"No value for previous year",
IF(AND(L189="BRT",F189&gt;0,ABS(((K189-F189)/F189*100))&lt;50),CONCATENATE(FIXED(((K189-F189)/F189)*100,2),"% - OK"),
IF(AND(L189="BRT",F189&gt;0,ABS(((K189-F189)/F189*100))&gt;=P189),CONCATENATE(FIXED(((K189-F189)/F189)*100,2),"% - please explain"),
IF(F189&lt;&gt;0,CONCATENATE(FIXED(((K189-F189)/F189)*100,2),"% - OK"),"No value for previous year")))))))))))))))))))))))))</f>
        <v/>
      </c>
      <c r="O189" s="75"/>
      <c r="P189" s="43" t="str" cm="1">
        <f t="array" ref="P189">IF(SUMPRODUCT(--(D189:E189&lt;&gt;""))=0,"",IF(ISERROR(VLOOKUP(A166,Codes!D$2:D$8,1,FALSE)),25,10))</f>
        <v/>
      </c>
      <c r="Q189" s="43" t="b" cm="1">
        <f t="array" ref="Q189">IF(AND(ISBLANK(K189), L189="BRT", LEN(O189)&gt;10), TRUE,
IF(SUMPRODUCT(--(D189:K189&lt;&gt;""))=0, TRUE,
IF(ISBLANK(L189), TRUE,
IF(S189=FALSE, FALSE,
IF(L189="INVALID", FALSE,
IF(AND(ISNUMBER(FIND("M/ment", M189)), LEN(O189)&gt;10), TRUE,
IF(AND(M189&lt;&gt;"OK", LEN(J189)&lt;10), FALSE,
IF(ISERR(FIND("OK", N189)),
IF(AND(FIND("please", LOWER(N189))&gt;0, LEN(O189)&lt;10), FALSE, TRUE),
TRUE))))))))</f>
        <v>1</v>
      </c>
      <c r="R189" t="str">
        <f t="shared" si="4"/>
        <v>BRT</v>
      </c>
      <c r="S189" t="b">
        <f t="shared" si="5"/>
        <v>0</v>
      </c>
    </row>
    <row r="190" spans="1:19" ht="25" customHeight="1">
      <c r="A190" s="171"/>
      <c r="B190" s="171"/>
      <c r="C190" s="171"/>
      <c r="D190" s="170"/>
      <c r="E190" s="170"/>
      <c r="F190" s="170"/>
      <c r="G190" s="170"/>
      <c r="H190" s="79"/>
      <c r="I190" s="75"/>
      <c r="J190" s="75"/>
      <c r="K190" s="163"/>
      <c r="L190" s="224"/>
      <c r="M190" s="184" t="str" cm="1">
        <f t="array" ref="M190">IF(AND(SUMPRODUCT(--(D190:E190&lt;&gt;""))=0,ISBLANK(K190)),"",IF(AND(K190&lt;&gt;"",NOT(ISNUMBER(K190))),"Please enter a numeric value for Total Emission",IF(AND(ISBLANK(K190),L190="BRT"),"Please enter a numeric value for Total Emission or a qualification for not providing BRT Total Emission",IF(ISBLANK(K190),"Please enter a numeric value for Total Emission",IF(ISBLANK(L190),"Please select ART, BRT or NE",IF(AND(ISBLANK(I190),ROUND(K190,6)&gt;0),"Enter method",IF(AND(ISBLANK(J190),L190&lt;&gt;""),"Ensure method is fully explained",IF(AND(SUMPRODUCT(--(D190:E190&lt;&gt;""))&gt;0,D190&lt;&gt;H190,K190=0),"Please explain change in M/ment type",IF(AND(SUMPRODUCT(--(D190:E190&lt;&gt;""))&gt;0,D190&lt;&gt;H190),IF(LEN(J190)&lt;5,"Please explain change in M/ment type; Ensure method is fully explained.",IF(AND(SUMPRODUCT(--(D190:E190&lt;&gt;""))&gt;0,D190&lt;&gt;H190),"Please explain change in M/ment type",IF(LEN(J190)&lt;5,"Ensure method is fully explained.","OK"))),IF(AND(ROUND(K190,6)&gt;0,LEN(J190)&lt;5),"Ensure method is fully explained.","OK"))))))))))</f>
        <v/>
      </c>
      <c r="N190" s="185" t="str" cm="1">
        <f t="array" ref="N190">IF(AND(SUMPRODUCT(--(D190:F190&lt;&gt;""))=0,ISBLANK(K190)),"",
IF(S190=FALSE,"Incorrect ART, BRT or NE. Please select correct threshold code",
IF(ISBLANK(F190),"No value for previous year",
IF(AND(F190=0,ROUND(K190,6)&gt;0,G190="NE"),"Please explain change from NE",
IF(AND(K190=0,L190="NE", OR(G190="ART",G190="BRT")),"Please explain change to NE",
IF(AND(SUMPRODUCT(--(D190:E190&lt;&gt;""))=0,F190=0,ROUND(K190,6)=0),"Previously not reported, please enter a value or 0 to confirm",IF(AND(G190="BRT",L190="BRT"),"OK",IF(AND(F190=0,OR(ROUND(K190,6)=0,K190&lt;C190),OR(G190="NA",G190="NE")),"OK",
IF(AND(SUMPRODUCT(--(D190:E190&lt;&gt;""))&gt;0,F190=0,ISBLANK(K190)),"Previously reported as BRT, please enter a value or provide explanation",
IF(AND(ROUND(F190,6)=ROUND(K190,6),ROUND(K190,6)&gt;0,NOT(ISBLANK(F190))),"Current = previous. Please re-enter value or provide explanation",
IF(AND(F190=0,ROUND(K190,6)=0,G190="ART",L190="NE"),"ART to NE – please explain",IF(AND(ROUND(K190,6)=0,G190="BRT"),"BRT to NE - please explain",
IF(AND(L190="NE",F190&gt;0,ABS(((K190-F190)/F190*100))&gt;=P190),CONCATENATE(FIXED(((K190-F190)/F190)*100,2),"% - please explain"),IF(AND(L190="ART",G190="ART",F190&gt;0,ABS(((K190-F190)/F190*100))&gt;=P190),CONCATENATE(FIXED(((K190-F190)/F190)*100,2),"% - please explain"),
IF(AND(ROUND(K190,6)=0,G190="BRT",F190&lt;&gt;0),CONCATENATE(FIXED(((K190-F190)/F190)*100,2),"% - BRT to NE - please explain"),
IF(AND(F190=0,ROUND(K190,6)&gt;0,G190="BRT",L190="BRT"),"OK",
IF(AND(F190=0,ROUND(K190,6)&gt;0,G190="BRT",L190="ART"),"BRT to ART – please explain",
IF(AND(F190=0,ROUND(K190,6)&gt;0),"please explain increase",
IF(AND(L190="ART",F190&lt;C190,F190&lt;&gt;0),CONCATENATE(FIXED(((K190-F190)/F190)*100,2),"% - BRT to ART – please explain"),
IF(AND(L190="ART",F190&lt;C190,F190=0),"No value for previous year",
IF(AND(L190="BRT",F190&gt;=C190,F190&lt;&gt;0),CONCATENATE(FIXED(((K190-F190)/F190)*100,2),"% - ART to BRT – please explain"),
IF(AND(L190="BRT",F190&gt;=C190,F190=0),"No value for previous year",
IF(AND(L190="BRT",F190&gt;0,ABS(((K190-F190)/F190*100))&lt;50),CONCATENATE(FIXED(((K190-F190)/F190)*100,2),"% - OK"),
IF(AND(L190="BRT",F190&gt;0,ABS(((K190-F190)/F190*100))&gt;=P190),CONCATENATE(FIXED(((K190-F190)/F190)*100,2),"% - please explain"),
IF(F190&lt;&gt;0,CONCATENATE(FIXED(((K190-F190)/F190)*100,2),"% - OK"),"No value for previous year")))))))))))))))))))))))))</f>
        <v/>
      </c>
      <c r="O190" s="75"/>
      <c r="P190" s="43" t="str" cm="1">
        <f t="array" ref="P190">IF(SUMPRODUCT(--(D190:E190&lt;&gt;""))=0,"",IF(ISERROR(VLOOKUP(A167,Codes!D$2:D$8,1,FALSE)),25,10))</f>
        <v/>
      </c>
      <c r="Q190" s="43" t="b" cm="1">
        <f t="array" ref="Q190">IF(AND(ISBLANK(K190), L190="BRT", LEN(O190)&gt;10), TRUE,
IF(SUMPRODUCT(--(D190:K190&lt;&gt;""))=0, TRUE,
IF(ISBLANK(L190), TRUE,
IF(S190=FALSE, FALSE,
IF(L190="INVALID", FALSE,
IF(AND(ISNUMBER(FIND("M/ment", M190)), LEN(O190)&gt;10), TRUE,
IF(AND(M190&lt;&gt;"OK", LEN(J190)&lt;10), FALSE,
IF(ISERR(FIND("OK", N190)),
IF(AND(FIND("please", LOWER(N190))&gt;0, LEN(O190)&lt;10), FALSE, TRUE),
TRUE))))))))</f>
        <v>1</v>
      </c>
      <c r="R190" t="str">
        <f t="shared" si="4"/>
        <v>BRT</v>
      </c>
      <c r="S190" t="b">
        <f t="shared" si="5"/>
        <v>0</v>
      </c>
    </row>
    <row r="191" spans="1:19" ht="25" customHeight="1">
      <c r="A191" s="171"/>
      <c r="B191" s="171"/>
      <c r="C191" s="171"/>
      <c r="D191" s="170"/>
      <c r="E191" s="170"/>
      <c r="F191" s="170"/>
      <c r="G191" s="170"/>
      <c r="H191" s="79"/>
      <c r="I191" s="75"/>
      <c r="J191" s="75"/>
      <c r="K191" s="163"/>
      <c r="L191" s="224"/>
      <c r="M191" s="184" t="str" cm="1">
        <f t="array" ref="M191">IF(AND(SUMPRODUCT(--(D191:E191&lt;&gt;""))=0,ISBLANK(K191)),"",IF(AND(K191&lt;&gt;"",NOT(ISNUMBER(K191))),"Please enter a numeric value for Total Emission",IF(AND(ISBLANK(K191),L191="BRT"),"Please enter a numeric value for Total Emission or a qualification for not providing BRT Total Emission",IF(ISBLANK(K191),"Please enter a numeric value for Total Emission",IF(ISBLANK(L191),"Please select ART, BRT or NE",IF(AND(ISBLANK(I191),ROUND(K191,6)&gt;0),"Enter method",IF(AND(ISBLANK(J191),L191&lt;&gt;""),"Ensure method is fully explained",IF(AND(SUMPRODUCT(--(D191:E191&lt;&gt;""))&gt;0,D191&lt;&gt;H191,K191=0),"Please explain change in M/ment type",IF(AND(SUMPRODUCT(--(D191:E191&lt;&gt;""))&gt;0,D191&lt;&gt;H191),IF(LEN(J191)&lt;5,"Please explain change in M/ment type; Ensure method is fully explained.",IF(AND(SUMPRODUCT(--(D191:E191&lt;&gt;""))&gt;0,D191&lt;&gt;H191),"Please explain change in M/ment type",IF(LEN(J191)&lt;5,"Ensure method is fully explained.","OK"))),IF(AND(ROUND(K191,6)&gt;0,LEN(J191)&lt;5),"Ensure method is fully explained.","OK"))))))))))</f>
        <v/>
      </c>
      <c r="N191" s="185" t="str" cm="1">
        <f t="array" ref="N191">IF(AND(SUMPRODUCT(--(D191:F191&lt;&gt;""))=0,ISBLANK(K191)),"",
IF(S191=FALSE,"Incorrect ART, BRT or NE. Please select correct threshold code",
IF(ISBLANK(F191),"No value for previous year",
IF(AND(F191=0,ROUND(K191,6)&gt;0,G191="NE"),"Please explain change from NE",
IF(AND(K191=0,L191="NE", OR(G191="ART",G191="BRT")),"Please explain change to NE",
IF(AND(SUMPRODUCT(--(D191:E191&lt;&gt;""))=0,F191=0,ROUND(K191,6)=0),"Previously not reported, please enter a value or 0 to confirm",IF(AND(G191="BRT",L191="BRT"),"OK",IF(AND(F191=0,OR(ROUND(K191,6)=0,K191&lt;C191),OR(G191="NA",G191="NE")),"OK",
IF(AND(SUMPRODUCT(--(D191:E191&lt;&gt;""))&gt;0,F191=0,ISBLANK(K191)),"Previously reported as BRT, please enter a value or provide explanation",
IF(AND(ROUND(F191,6)=ROUND(K191,6),ROUND(K191,6)&gt;0,NOT(ISBLANK(F191))),"Current = previous. Please re-enter value or provide explanation",
IF(AND(F191=0,ROUND(K191,6)=0,G191="ART",L191="NE"),"ART to NE – please explain",IF(AND(ROUND(K191,6)=0,G191="BRT"),"BRT to NE - please explain",
IF(AND(L191="NE",F191&gt;0,ABS(((K191-F191)/F191*100))&gt;=P191),CONCATENATE(FIXED(((K191-F191)/F191)*100,2),"% - please explain"),IF(AND(L191="ART",G191="ART",F191&gt;0,ABS(((K191-F191)/F191*100))&gt;=P191),CONCATENATE(FIXED(((K191-F191)/F191)*100,2),"% - please explain"),
IF(AND(ROUND(K191,6)=0,G191="BRT",F191&lt;&gt;0),CONCATENATE(FIXED(((K191-F191)/F191)*100,2),"% - BRT to NE - please explain"),
IF(AND(F191=0,ROUND(K191,6)&gt;0,G191="BRT",L191="BRT"),"OK",
IF(AND(F191=0,ROUND(K191,6)&gt;0,G191="BRT",L191="ART"),"BRT to ART – please explain",
IF(AND(F191=0,ROUND(K191,6)&gt;0),"please explain increase",
IF(AND(L191="ART",F191&lt;C191,F191&lt;&gt;0),CONCATENATE(FIXED(((K191-F191)/F191)*100,2),"% - BRT to ART – please explain"),
IF(AND(L191="ART",F191&lt;C191,F191=0),"No value for previous year",
IF(AND(L191="BRT",F191&gt;=C191,F191&lt;&gt;0),CONCATENATE(FIXED(((K191-F191)/F191)*100,2),"% - ART to BRT – please explain"),
IF(AND(L191="BRT",F191&gt;=C191,F191=0),"No value for previous year",
IF(AND(L191="BRT",F191&gt;0,ABS(((K191-F191)/F191*100))&lt;50),CONCATENATE(FIXED(((K191-F191)/F191)*100,2),"% - OK"),
IF(AND(L191="BRT",F191&gt;0,ABS(((K191-F191)/F191*100))&gt;=P191),CONCATENATE(FIXED(((K191-F191)/F191)*100,2),"% - please explain"),
IF(F191&lt;&gt;0,CONCATENATE(FIXED(((K191-F191)/F191)*100,2),"% - OK"),"No value for previous year")))))))))))))))))))))))))</f>
        <v/>
      </c>
      <c r="O191" s="75"/>
      <c r="P191" s="43" t="str" cm="1">
        <f t="array" ref="P191">IF(SUMPRODUCT(--(D191:E191&lt;&gt;""))=0,"",IF(ISERROR(VLOOKUP(A168,Codes!D$2:D$8,1,FALSE)),25,10))</f>
        <v/>
      </c>
      <c r="Q191" s="43" t="b" cm="1">
        <f t="array" ref="Q191">IF(AND(ISBLANK(K191), L191="BRT", LEN(O191)&gt;10), TRUE,
IF(SUMPRODUCT(--(D191:K191&lt;&gt;""))=0, TRUE,
IF(ISBLANK(L191), TRUE,
IF(S191=FALSE, FALSE,
IF(L191="INVALID", FALSE,
IF(AND(ISNUMBER(FIND("M/ment", M191)), LEN(O191)&gt;10), TRUE,
IF(AND(M191&lt;&gt;"OK", LEN(J191)&lt;10), FALSE,
IF(ISERR(FIND("OK", N191)),
IF(AND(FIND("please", LOWER(N191))&gt;0, LEN(O191)&lt;10), FALSE, TRUE),
TRUE))))))))</f>
        <v>1</v>
      </c>
      <c r="R191" t="str">
        <f t="shared" si="4"/>
        <v>BRT</v>
      </c>
      <c r="S191" t="b">
        <f t="shared" si="5"/>
        <v>0</v>
      </c>
    </row>
    <row r="192" spans="1:19" ht="25" customHeight="1">
      <c r="A192" s="171"/>
      <c r="B192" s="171"/>
      <c r="C192" s="171"/>
      <c r="D192" s="170"/>
      <c r="E192" s="170"/>
      <c r="F192" s="170"/>
      <c r="G192" s="170"/>
      <c r="H192" s="79"/>
      <c r="I192" s="75"/>
      <c r="J192" s="75"/>
      <c r="K192" s="163"/>
      <c r="L192" s="224"/>
      <c r="M192" s="184" t="str" cm="1">
        <f t="array" ref="M192">IF(AND(SUMPRODUCT(--(D192:E192&lt;&gt;""))=0,ISBLANK(K192)),"",IF(AND(K192&lt;&gt;"",NOT(ISNUMBER(K192))),"Please enter a numeric value for Total Emission",IF(AND(ISBLANK(K192),L192="BRT"),"Please enter a numeric value for Total Emission or a qualification for not providing BRT Total Emission",IF(ISBLANK(K192),"Please enter a numeric value for Total Emission",IF(ISBLANK(L192),"Please select ART, BRT or NE",IF(AND(ISBLANK(I192),ROUND(K192,6)&gt;0),"Enter method",IF(AND(ISBLANK(J192),L192&lt;&gt;""),"Ensure method is fully explained",IF(AND(SUMPRODUCT(--(D192:E192&lt;&gt;""))&gt;0,D192&lt;&gt;H192,K192=0),"Please explain change in M/ment type",IF(AND(SUMPRODUCT(--(D192:E192&lt;&gt;""))&gt;0,D192&lt;&gt;H192),IF(LEN(J192)&lt;5,"Please explain change in M/ment type; Ensure method is fully explained.",IF(AND(SUMPRODUCT(--(D192:E192&lt;&gt;""))&gt;0,D192&lt;&gt;H192),"Please explain change in M/ment type",IF(LEN(J192)&lt;5,"Ensure method is fully explained.","OK"))),IF(AND(ROUND(K192,6)&gt;0,LEN(J192)&lt;5),"Ensure method is fully explained.","OK"))))))))))</f>
        <v/>
      </c>
      <c r="N192" s="185" t="str" cm="1">
        <f t="array" ref="N192">IF(AND(SUMPRODUCT(--(D192:F192&lt;&gt;""))=0,ISBLANK(K192)),"",
IF(S192=FALSE,"Incorrect ART, BRT or NE. Please select correct threshold code",
IF(ISBLANK(F192),"No value for previous year",
IF(AND(F192=0,ROUND(K192,6)&gt;0,G192="NE"),"Please explain change from NE",
IF(AND(K192=0,L192="NE", OR(G192="ART",G192="BRT")),"Please explain change to NE",
IF(AND(SUMPRODUCT(--(D192:E192&lt;&gt;""))=0,F192=0,ROUND(K192,6)=0),"Previously not reported, please enter a value or 0 to confirm",IF(AND(G192="BRT",L192="BRT"),"OK",IF(AND(F192=0,OR(ROUND(K192,6)=0,K192&lt;C192),OR(G192="NA",G192="NE")),"OK",
IF(AND(SUMPRODUCT(--(D192:E192&lt;&gt;""))&gt;0,F192=0,ISBLANK(K192)),"Previously reported as BRT, please enter a value or provide explanation",
IF(AND(ROUND(F192,6)=ROUND(K192,6),ROUND(K192,6)&gt;0,NOT(ISBLANK(F192))),"Current = previous. Please re-enter value or provide explanation",
IF(AND(F192=0,ROUND(K192,6)=0,G192="ART",L192="NE"),"ART to NE – please explain",IF(AND(ROUND(K192,6)=0,G192="BRT"),"BRT to NE - please explain",
IF(AND(L192="NE",F192&gt;0,ABS(((K192-F192)/F192*100))&gt;=P192),CONCATENATE(FIXED(((K192-F192)/F192)*100,2),"% - please explain"),IF(AND(L192="ART",G192="ART",F192&gt;0,ABS(((K192-F192)/F192*100))&gt;=P192),CONCATENATE(FIXED(((K192-F192)/F192)*100,2),"% - please explain"),
IF(AND(ROUND(K192,6)=0,G192="BRT",F192&lt;&gt;0),CONCATENATE(FIXED(((K192-F192)/F192)*100,2),"% - BRT to NE - please explain"),
IF(AND(F192=0,ROUND(K192,6)&gt;0,G192="BRT",L192="BRT"),"OK",
IF(AND(F192=0,ROUND(K192,6)&gt;0,G192="BRT",L192="ART"),"BRT to ART – please explain",
IF(AND(F192=0,ROUND(K192,6)&gt;0),"please explain increase",
IF(AND(L192="ART",F192&lt;C192,F192&lt;&gt;0),CONCATENATE(FIXED(((K192-F192)/F192)*100,2),"% - BRT to ART – please explain"),
IF(AND(L192="ART",F192&lt;C192,F192=0),"No value for previous year",
IF(AND(L192="BRT",F192&gt;=C192,F192&lt;&gt;0),CONCATENATE(FIXED(((K192-F192)/F192)*100,2),"% - ART to BRT – please explain"),
IF(AND(L192="BRT",F192&gt;=C192,F192=0),"No value for previous year",
IF(AND(L192="BRT",F192&gt;0,ABS(((K192-F192)/F192*100))&lt;50),CONCATENATE(FIXED(((K192-F192)/F192)*100,2),"% - OK"),
IF(AND(L192="BRT",F192&gt;0,ABS(((K192-F192)/F192*100))&gt;=P192),CONCATENATE(FIXED(((K192-F192)/F192)*100,2),"% - please explain"),
IF(F192&lt;&gt;0,CONCATENATE(FIXED(((K192-F192)/F192)*100,2),"% - OK"),"No value for previous year")))))))))))))))))))))))))</f>
        <v/>
      </c>
      <c r="O192" s="75"/>
      <c r="P192" s="43" t="str" cm="1">
        <f t="array" ref="P192">IF(SUMPRODUCT(--(D192:E192&lt;&gt;""))=0,"",IF(ISERROR(VLOOKUP(A169,Codes!D$2:D$8,1,FALSE)),25,10))</f>
        <v/>
      </c>
      <c r="Q192" s="43" t="b" cm="1">
        <f t="array" ref="Q192">IF(AND(ISBLANK(K192), L192="BRT", LEN(O192)&gt;10), TRUE,
IF(SUMPRODUCT(--(D192:K192&lt;&gt;""))=0, TRUE,
IF(ISBLANK(L192), TRUE,
IF(S192=FALSE, FALSE,
IF(L192="INVALID", FALSE,
IF(AND(ISNUMBER(FIND("M/ment", M192)), LEN(O192)&gt;10), TRUE,
IF(AND(M192&lt;&gt;"OK", LEN(J192)&lt;10), FALSE,
IF(ISERR(FIND("OK", N192)),
IF(AND(FIND("please", LOWER(N192))&gt;0, LEN(O192)&lt;10), FALSE, TRUE),
TRUE))))))))</f>
        <v>1</v>
      </c>
      <c r="R192" t="str">
        <f t="shared" si="4"/>
        <v>BRT</v>
      </c>
      <c r="S192" t="b">
        <f t="shared" si="5"/>
        <v>0</v>
      </c>
    </row>
    <row r="193" spans="1:19" ht="25" customHeight="1">
      <c r="A193" s="171"/>
      <c r="B193" s="171"/>
      <c r="C193" s="171"/>
      <c r="D193" s="170"/>
      <c r="E193" s="170"/>
      <c r="F193" s="170"/>
      <c r="G193" s="170"/>
      <c r="H193" s="79"/>
      <c r="I193" s="75"/>
      <c r="J193" s="75"/>
      <c r="K193" s="163"/>
      <c r="L193" s="224"/>
      <c r="M193" s="184" t="str" cm="1">
        <f t="array" ref="M193">IF(AND(SUMPRODUCT(--(D193:E193&lt;&gt;""))=0,ISBLANK(K193)),"",IF(AND(K193&lt;&gt;"",NOT(ISNUMBER(K193))),"Please enter a numeric value for Total Emission",IF(AND(ISBLANK(K193),L193="BRT"),"Please enter a numeric value for Total Emission or a qualification for not providing BRT Total Emission",IF(ISBLANK(K193),"Please enter a numeric value for Total Emission",IF(ISBLANK(L193),"Please select ART, BRT or NE",IF(AND(ISBLANK(I193),ROUND(K193,6)&gt;0),"Enter method",IF(AND(ISBLANK(J193),L193&lt;&gt;""),"Ensure method is fully explained",IF(AND(SUMPRODUCT(--(D193:E193&lt;&gt;""))&gt;0,D193&lt;&gt;H193,K193=0),"Please explain change in M/ment type",IF(AND(SUMPRODUCT(--(D193:E193&lt;&gt;""))&gt;0,D193&lt;&gt;H193),IF(LEN(J193)&lt;5,"Please explain change in M/ment type; Ensure method is fully explained.",IF(AND(SUMPRODUCT(--(D193:E193&lt;&gt;""))&gt;0,D193&lt;&gt;H193),"Please explain change in M/ment type",IF(LEN(J193)&lt;5,"Ensure method is fully explained.","OK"))),IF(AND(ROUND(K193,6)&gt;0,LEN(J193)&lt;5),"Ensure method is fully explained.","OK"))))))))))</f>
        <v/>
      </c>
      <c r="N193" s="185" t="str" cm="1">
        <f t="array" ref="N193">IF(AND(SUMPRODUCT(--(D193:F193&lt;&gt;""))=0,ISBLANK(K193)),"",
IF(S193=FALSE,"Incorrect ART, BRT or NE. Please select correct threshold code",
IF(ISBLANK(F193),"No value for previous year",
IF(AND(F193=0,ROUND(K193,6)&gt;0,G193="NE"),"Please explain change from NE",
IF(AND(K193=0,L193="NE", OR(G193="ART",G193="BRT")),"Please explain change to NE",
IF(AND(SUMPRODUCT(--(D193:E193&lt;&gt;""))=0,F193=0,ROUND(K193,6)=0),"Previously not reported, please enter a value or 0 to confirm",IF(AND(G193="BRT",L193="BRT"),"OK",IF(AND(F193=0,OR(ROUND(K193,6)=0,K193&lt;C193),OR(G193="NA",G193="NE")),"OK",
IF(AND(SUMPRODUCT(--(D193:E193&lt;&gt;""))&gt;0,F193=0,ISBLANK(K193)),"Previously reported as BRT, please enter a value or provide explanation",
IF(AND(ROUND(F193,6)=ROUND(K193,6),ROUND(K193,6)&gt;0,NOT(ISBLANK(F193))),"Current = previous. Please re-enter value or provide explanation",
IF(AND(F193=0,ROUND(K193,6)=0,G193="ART",L193="NE"),"ART to NE – please explain",IF(AND(ROUND(K193,6)=0,G193="BRT"),"BRT to NE - please explain",
IF(AND(L193="NE",F193&gt;0,ABS(((K193-F193)/F193*100))&gt;=P193),CONCATENATE(FIXED(((K193-F193)/F193)*100,2),"% - please explain"),IF(AND(L193="ART",G193="ART",F193&gt;0,ABS(((K193-F193)/F193*100))&gt;=P193),CONCATENATE(FIXED(((K193-F193)/F193)*100,2),"% - please explain"),
IF(AND(ROUND(K193,6)=0,G193="BRT",F193&lt;&gt;0),CONCATENATE(FIXED(((K193-F193)/F193)*100,2),"% - BRT to NE - please explain"),
IF(AND(F193=0,ROUND(K193,6)&gt;0,G193="BRT",L193="BRT"),"OK",
IF(AND(F193=0,ROUND(K193,6)&gt;0,G193="BRT",L193="ART"),"BRT to ART – please explain",
IF(AND(F193=0,ROUND(K193,6)&gt;0),"please explain increase",
IF(AND(L193="ART",F193&lt;C193,F193&lt;&gt;0),CONCATENATE(FIXED(((K193-F193)/F193)*100,2),"% - BRT to ART – please explain"),
IF(AND(L193="ART",F193&lt;C193,F193=0),"No value for previous year",
IF(AND(L193="BRT",F193&gt;=C193,F193&lt;&gt;0),CONCATENATE(FIXED(((K193-F193)/F193)*100,2),"% - ART to BRT – please explain"),
IF(AND(L193="BRT",F193&gt;=C193,F193=0),"No value for previous year",
IF(AND(L193="BRT",F193&gt;0,ABS(((K193-F193)/F193*100))&lt;50),CONCATENATE(FIXED(((K193-F193)/F193)*100,2),"% - OK"),
IF(AND(L193="BRT",F193&gt;0,ABS(((K193-F193)/F193*100))&gt;=P193),CONCATENATE(FIXED(((K193-F193)/F193)*100,2),"% - please explain"),
IF(F193&lt;&gt;0,CONCATENATE(FIXED(((K193-F193)/F193)*100,2),"% - OK"),"No value for previous year")))))))))))))))))))))))))</f>
        <v/>
      </c>
      <c r="O193" s="75"/>
      <c r="P193" s="43" t="str" cm="1">
        <f t="array" ref="P193">IF(SUMPRODUCT(--(D193:E193&lt;&gt;""))=0,"",IF(ISERROR(VLOOKUP(A170,Codes!D$2:D$8,1,FALSE)),25,10))</f>
        <v/>
      </c>
      <c r="Q193" s="43" t="b" cm="1">
        <f t="array" ref="Q193">IF(AND(ISBLANK(K193), L193="BRT", LEN(O193)&gt;10), TRUE,
IF(SUMPRODUCT(--(D193:K193&lt;&gt;""))=0, TRUE,
IF(ISBLANK(L193), TRUE,
IF(S193=FALSE, FALSE,
IF(L193="INVALID", FALSE,
IF(AND(ISNUMBER(FIND("M/ment", M193)), LEN(O193)&gt;10), TRUE,
IF(AND(M193&lt;&gt;"OK", LEN(J193)&lt;10), FALSE,
IF(ISERR(FIND("OK", N193)),
IF(AND(FIND("please", LOWER(N193))&gt;0, LEN(O193)&lt;10), FALSE, TRUE),
TRUE))))))))</f>
        <v>1</v>
      </c>
      <c r="R193" t="str">
        <f t="shared" si="4"/>
        <v>BRT</v>
      </c>
      <c r="S193" t="b">
        <f t="shared" si="5"/>
        <v>0</v>
      </c>
    </row>
    <row r="194" spans="1:19" ht="25" customHeight="1">
      <c r="A194" s="171"/>
      <c r="B194" s="171"/>
      <c r="C194" s="171"/>
      <c r="D194" s="170"/>
      <c r="E194" s="170"/>
      <c r="F194" s="170"/>
      <c r="G194" s="170"/>
      <c r="H194" s="79"/>
      <c r="I194" s="75"/>
      <c r="J194" s="75"/>
      <c r="K194" s="163"/>
      <c r="L194" s="224"/>
      <c r="M194" s="184" t="str" cm="1">
        <f t="array" ref="M194">IF(AND(SUMPRODUCT(--(D194:E194&lt;&gt;""))=0,ISBLANK(K194)),"",IF(AND(K194&lt;&gt;"",NOT(ISNUMBER(K194))),"Please enter a numeric value for Total Emission",IF(AND(ISBLANK(K194),L194="BRT"),"Please enter a numeric value for Total Emission or a qualification for not providing BRT Total Emission",IF(ISBLANK(K194),"Please enter a numeric value for Total Emission",IF(ISBLANK(L194),"Please select ART, BRT or NE",IF(AND(ISBLANK(I194),ROUND(K194,6)&gt;0),"Enter method",IF(AND(ISBLANK(J194),L194&lt;&gt;""),"Ensure method is fully explained",IF(AND(SUMPRODUCT(--(D194:E194&lt;&gt;""))&gt;0,D194&lt;&gt;H194,K194=0),"Please explain change in M/ment type",IF(AND(SUMPRODUCT(--(D194:E194&lt;&gt;""))&gt;0,D194&lt;&gt;H194),IF(LEN(J194)&lt;5,"Please explain change in M/ment type; Ensure method is fully explained.",IF(AND(SUMPRODUCT(--(D194:E194&lt;&gt;""))&gt;0,D194&lt;&gt;H194),"Please explain change in M/ment type",IF(LEN(J194)&lt;5,"Ensure method is fully explained.","OK"))),IF(AND(ROUND(K194,6)&gt;0,LEN(J194)&lt;5),"Ensure method is fully explained.","OK"))))))))))</f>
        <v/>
      </c>
      <c r="N194" s="185" t="str" cm="1">
        <f t="array" ref="N194">IF(AND(SUMPRODUCT(--(D194:F194&lt;&gt;""))=0,ISBLANK(K194)),"",
IF(S194=FALSE,"Incorrect ART, BRT or NE. Please select correct threshold code",
IF(ISBLANK(F194),"No value for previous year",
IF(AND(F194=0,ROUND(K194,6)&gt;0,G194="NE"),"Please explain change from NE",
IF(AND(K194=0,L194="NE", OR(G194="ART",G194="BRT")),"Please explain change to NE",
IF(AND(SUMPRODUCT(--(D194:E194&lt;&gt;""))=0,F194=0,ROUND(K194,6)=0),"Previously not reported, please enter a value or 0 to confirm",IF(AND(G194="BRT",L194="BRT"),"OK",IF(AND(F194=0,OR(ROUND(K194,6)=0,K194&lt;C194),OR(G194="NA",G194="NE")),"OK",
IF(AND(SUMPRODUCT(--(D194:E194&lt;&gt;""))&gt;0,F194=0,ISBLANK(K194)),"Previously reported as BRT, please enter a value or provide explanation",
IF(AND(ROUND(F194,6)=ROUND(K194,6),ROUND(K194,6)&gt;0,NOT(ISBLANK(F194))),"Current = previous. Please re-enter value or provide explanation",
IF(AND(F194=0,ROUND(K194,6)=0,G194="ART",L194="NE"),"ART to NE – please explain",IF(AND(ROUND(K194,6)=0,G194="BRT"),"BRT to NE - please explain",
IF(AND(L194="NE",F194&gt;0,ABS(((K194-F194)/F194*100))&gt;=P194),CONCATENATE(FIXED(((K194-F194)/F194)*100,2),"% - please explain"),IF(AND(L194="ART",G194="ART",F194&gt;0,ABS(((K194-F194)/F194*100))&gt;=P194),CONCATENATE(FIXED(((K194-F194)/F194)*100,2),"% - please explain"),
IF(AND(ROUND(K194,6)=0,G194="BRT",F194&lt;&gt;0),CONCATENATE(FIXED(((K194-F194)/F194)*100,2),"% - BRT to NE - please explain"),
IF(AND(F194=0,ROUND(K194,6)&gt;0,G194="BRT",L194="BRT"),"OK",
IF(AND(F194=0,ROUND(K194,6)&gt;0,G194="BRT",L194="ART"),"BRT to ART – please explain",
IF(AND(F194=0,ROUND(K194,6)&gt;0),"please explain increase",
IF(AND(L194="ART",F194&lt;C194,F194&lt;&gt;0),CONCATENATE(FIXED(((K194-F194)/F194)*100,2),"% - BRT to ART – please explain"),
IF(AND(L194="ART",F194&lt;C194,F194=0),"No value for previous year",
IF(AND(L194="BRT",F194&gt;=C194,F194&lt;&gt;0),CONCATENATE(FIXED(((K194-F194)/F194)*100,2),"% - ART to BRT – please explain"),
IF(AND(L194="BRT",F194&gt;=C194,F194=0),"No value for previous year",
IF(AND(L194="BRT",F194&gt;0,ABS(((K194-F194)/F194*100))&lt;50),CONCATENATE(FIXED(((K194-F194)/F194)*100,2),"% - OK"),
IF(AND(L194="BRT",F194&gt;0,ABS(((K194-F194)/F194*100))&gt;=P194),CONCATENATE(FIXED(((K194-F194)/F194)*100,2),"% - please explain"),
IF(F194&lt;&gt;0,CONCATENATE(FIXED(((K194-F194)/F194)*100,2),"% - OK"),"No value for previous year")))))))))))))))))))))))))</f>
        <v/>
      </c>
      <c r="O194" s="75"/>
      <c r="P194" s="43" t="str" cm="1">
        <f t="array" ref="P194">IF(SUMPRODUCT(--(D194:E194&lt;&gt;""))=0,"",IF(ISERROR(VLOOKUP(A171,Codes!D$2:D$8,1,FALSE)),25,10))</f>
        <v/>
      </c>
      <c r="Q194" s="43" t="b" cm="1">
        <f t="array" ref="Q194">IF(AND(ISBLANK(K194), L194="BRT", LEN(O194)&gt;10), TRUE,
IF(SUMPRODUCT(--(D194:K194&lt;&gt;""))=0, TRUE,
IF(ISBLANK(L194), TRUE,
IF(S194=FALSE, FALSE,
IF(L194="INVALID", FALSE,
IF(AND(ISNUMBER(FIND("M/ment", M194)), LEN(O194)&gt;10), TRUE,
IF(AND(M194&lt;&gt;"OK", LEN(J194)&lt;10), FALSE,
IF(ISERR(FIND("OK", N194)),
IF(AND(FIND("please", LOWER(N194))&gt;0, LEN(O194)&lt;10), FALSE, TRUE),
TRUE))))))))</f>
        <v>1</v>
      </c>
      <c r="R194" t="str">
        <f t="shared" si="4"/>
        <v>BRT</v>
      </c>
      <c r="S194" t="b">
        <f t="shared" si="5"/>
        <v>0</v>
      </c>
    </row>
    <row r="195" spans="1:19" ht="25" customHeight="1">
      <c r="A195" s="171"/>
      <c r="B195" s="171"/>
      <c r="C195" s="171"/>
      <c r="D195" s="170"/>
      <c r="E195" s="170"/>
      <c r="F195" s="170"/>
      <c r="G195" s="170"/>
      <c r="H195" s="79"/>
      <c r="I195" s="75"/>
      <c r="J195" s="75"/>
      <c r="K195" s="163"/>
      <c r="L195" s="224"/>
      <c r="M195" s="184" t="str" cm="1">
        <f t="array" ref="M195">IF(AND(SUMPRODUCT(--(D195:E195&lt;&gt;""))=0,ISBLANK(K195)),"",IF(AND(K195&lt;&gt;"",NOT(ISNUMBER(K195))),"Please enter a numeric value for Total Emission",IF(AND(ISBLANK(K195),L195="BRT"),"Please enter a numeric value for Total Emission or a qualification for not providing BRT Total Emission",IF(ISBLANK(K195),"Please enter a numeric value for Total Emission",IF(ISBLANK(L195),"Please select ART, BRT or NE",IF(AND(ISBLANK(I195),ROUND(K195,6)&gt;0),"Enter method",IF(AND(ISBLANK(J195),L195&lt;&gt;""),"Ensure method is fully explained",IF(AND(SUMPRODUCT(--(D195:E195&lt;&gt;""))&gt;0,D195&lt;&gt;H195,K195=0),"Please explain change in M/ment type",IF(AND(SUMPRODUCT(--(D195:E195&lt;&gt;""))&gt;0,D195&lt;&gt;H195),IF(LEN(J195)&lt;5,"Please explain change in M/ment type; Ensure method is fully explained.",IF(AND(SUMPRODUCT(--(D195:E195&lt;&gt;""))&gt;0,D195&lt;&gt;H195),"Please explain change in M/ment type",IF(LEN(J195)&lt;5,"Ensure method is fully explained.","OK"))),IF(AND(ROUND(K195,6)&gt;0,LEN(J195)&lt;5),"Ensure method is fully explained.","OK"))))))))))</f>
        <v/>
      </c>
      <c r="N195" s="185" t="str" cm="1">
        <f t="array" ref="N195">IF(AND(SUMPRODUCT(--(D195:F195&lt;&gt;""))=0,ISBLANK(K195)),"",
IF(S195=FALSE,"Incorrect ART, BRT or NE. Please select correct threshold code",
IF(ISBLANK(F195),"No value for previous year",
IF(AND(F195=0,ROUND(K195,6)&gt;0,G195="NE"),"Please explain change from NE",
IF(AND(K195=0,L195="NE", OR(G195="ART",G195="BRT")),"Please explain change to NE",
IF(AND(SUMPRODUCT(--(D195:E195&lt;&gt;""))=0,F195=0,ROUND(K195,6)=0),"Previously not reported, please enter a value or 0 to confirm",IF(AND(G195="BRT",L195="BRT"),"OK",IF(AND(F195=0,OR(ROUND(K195,6)=0,K195&lt;C195),OR(G195="NA",G195="NE")),"OK",
IF(AND(SUMPRODUCT(--(D195:E195&lt;&gt;""))&gt;0,F195=0,ISBLANK(K195)),"Previously reported as BRT, please enter a value or provide explanation",
IF(AND(ROUND(F195,6)=ROUND(K195,6),ROUND(K195,6)&gt;0,NOT(ISBLANK(F195))),"Current = previous. Please re-enter value or provide explanation",
IF(AND(F195=0,ROUND(K195,6)=0,G195="ART",L195="NE"),"ART to NE – please explain",IF(AND(ROUND(K195,6)=0,G195="BRT"),"BRT to NE - please explain",
IF(AND(L195="NE",F195&gt;0,ABS(((K195-F195)/F195*100))&gt;=P195),CONCATENATE(FIXED(((K195-F195)/F195)*100,2),"% - please explain"),IF(AND(L195="ART",G195="ART",F195&gt;0,ABS(((K195-F195)/F195*100))&gt;=P195),CONCATENATE(FIXED(((K195-F195)/F195)*100,2),"% - please explain"),
IF(AND(ROUND(K195,6)=0,G195="BRT",F195&lt;&gt;0),CONCATENATE(FIXED(((K195-F195)/F195)*100,2),"% - BRT to NE - please explain"),
IF(AND(F195=0,ROUND(K195,6)&gt;0,G195="BRT",L195="BRT"),"OK",
IF(AND(F195=0,ROUND(K195,6)&gt;0,G195="BRT",L195="ART"),"BRT to ART – please explain",
IF(AND(F195=0,ROUND(K195,6)&gt;0),"please explain increase",
IF(AND(L195="ART",F195&lt;C195,F195&lt;&gt;0),CONCATENATE(FIXED(((K195-F195)/F195)*100,2),"% - BRT to ART – please explain"),
IF(AND(L195="ART",F195&lt;C195,F195=0),"No value for previous year",
IF(AND(L195="BRT",F195&gt;=C195,F195&lt;&gt;0),CONCATENATE(FIXED(((K195-F195)/F195)*100,2),"% - ART to BRT – please explain"),
IF(AND(L195="BRT",F195&gt;=C195,F195=0),"No value for previous year",
IF(AND(L195="BRT",F195&gt;0,ABS(((K195-F195)/F195*100))&lt;50),CONCATENATE(FIXED(((K195-F195)/F195)*100,2),"% - OK"),
IF(AND(L195="BRT",F195&gt;0,ABS(((K195-F195)/F195*100))&gt;=P195),CONCATENATE(FIXED(((K195-F195)/F195)*100,2),"% - please explain"),
IF(F195&lt;&gt;0,CONCATENATE(FIXED(((K195-F195)/F195)*100,2),"% - OK"),"No value for previous year")))))))))))))))))))))))))</f>
        <v/>
      </c>
      <c r="O195" s="75"/>
      <c r="P195" s="43" t="str" cm="1">
        <f t="array" ref="P195">IF(SUMPRODUCT(--(D195:E195&lt;&gt;""))=0,"",IF(ISERROR(VLOOKUP(A172,Codes!D$2:D$8,1,FALSE)),25,10))</f>
        <v/>
      </c>
      <c r="Q195" s="43" t="b" cm="1">
        <f t="array" ref="Q195">IF(AND(ISBLANK(K195), L195="BRT", LEN(O195)&gt;10), TRUE,
IF(SUMPRODUCT(--(D195:K195&lt;&gt;""))=0, TRUE,
IF(ISBLANK(L195), TRUE,
IF(S195=FALSE, FALSE,
IF(L195="INVALID", FALSE,
IF(AND(ISNUMBER(FIND("M/ment", M195)), LEN(O195)&gt;10), TRUE,
IF(AND(M195&lt;&gt;"OK", LEN(J195)&lt;10), FALSE,
IF(ISERR(FIND("OK", N195)),
IF(AND(FIND("please", LOWER(N195))&gt;0, LEN(O195)&lt;10), FALSE, TRUE),
TRUE))))))))</f>
        <v>1</v>
      </c>
      <c r="R195" t="str">
        <f t="shared" si="4"/>
        <v>BRT</v>
      </c>
      <c r="S195" t="b">
        <f t="shared" si="5"/>
        <v>0</v>
      </c>
    </row>
    <row r="196" spans="1:19" ht="25" customHeight="1">
      <c r="A196" s="171"/>
      <c r="B196" s="171"/>
      <c r="C196" s="171"/>
      <c r="D196" s="170"/>
      <c r="E196" s="170"/>
      <c r="F196" s="170"/>
      <c r="G196" s="170"/>
      <c r="H196" s="79"/>
      <c r="I196" s="75"/>
      <c r="J196" s="75"/>
      <c r="K196" s="163"/>
      <c r="L196" s="224"/>
      <c r="M196" s="184" t="str" cm="1">
        <f t="array" ref="M196">IF(AND(SUMPRODUCT(--(D196:E196&lt;&gt;""))=0,ISBLANK(K196)),"",IF(AND(K196&lt;&gt;"",NOT(ISNUMBER(K196))),"Please enter a numeric value for Total Emission",IF(AND(ISBLANK(K196),L196="BRT"),"Please enter a numeric value for Total Emission or a qualification for not providing BRT Total Emission",IF(ISBLANK(K196),"Please enter a numeric value for Total Emission",IF(ISBLANK(L196),"Please select ART, BRT or NE",IF(AND(ISBLANK(I196),ROUND(K196,6)&gt;0),"Enter method",IF(AND(ISBLANK(J196),L196&lt;&gt;""),"Ensure method is fully explained",IF(AND(SUMPRODUCT(--(D196:E196&lt;&gt;""))&gt;0,D196&lt;&gt;H196,K196=0),"Please explain change in M/ment type",IF(AND(SUMPRODUCT(--(D196:E196&lt;&gt;""))&gt;0,D196&lt;&gt;H196),IF(LEN(J196)&lt;5,"Please explain change in M/ment type; Ensure method is fully explained.",IF(AND(SUMPRODUCT(--(D196:E196&lt;&gt;""))&gt;0,D196&lt;&gt;H196),"Please explain change in M/ment type",IF(LEN(J196)&lt;5,"Ensure method is fully explained.","OK"))),IF(AND(ROUND(K196,6)&gt;0,LEN(J196)&lt;5),"Ensure method is fully explained.","OK"))))))))))</f>
        <v/>
      </c>
      <c r="N196" s="185" t="str" cm="1">
        <f t="array" ref="N196">IF(AND(SUMPRODUCT(--(D196:F196&lt;&gt;""))=0,ISBLANK(K196)),"",
IF(S196=FALSE,"Incorrect ART, BRT or NE. Please select correct threshold code",
IF(ISBLANK(F196),"No value for previous year",
IF(AND(F196=0,ROUND(K196,6)&gt;0,G196="NE"),"Please explain change from NE",
IF(AND(K196=0,L196="NE", OR(G196="ART",G196="BRT")),"Please explain change to NE",
IF(AND(SUMPRODUCT(--(D196:E196&lt;&gt;""))=0,F196=0,ROUND(K196,6)=0),"Previously not reported, please enter a value or 0 to confirm",IF(AND(G196="BRT",L196="BRT"),"OK",IF(AND(F196=0,OR(ROUND(K196,6)=0,K196&lt;C196),OR(G196="NA",G196="NE")),"OK",
IF(AND(SUMPRODUCT(--(D196:E196&lt;&gt;""))&gt;0,F196=0,ISBLANK(K196)),"Previously reported as BRT, please enter a value or provide explanation",
IF(AND(ROUND(F196,6)=ROUND(K196,6),ROUND(K196,6)&gt;0,NOT(ISBLANK(F196))),"Current = previous. Please re-enter value or provide explanation",
IF(AND(F196=0,ROUND(K196,6)=0,G196="ART",L196="NE"),"ART to NE – please explain",IF(AND(ROUND(K196,6)=0,G196="BRT"),"BRT to NE - please explain",
IF(AND(L196="NE",F196&gt;0,ABS(((K196-F196)/F196*100))&gt;=P196),CONCATENATE(FIXED(((K196-F196)/F196)*100,2),"% - please explain"),IF(AND(L196="ART",G196="ART",F196&gt;0,ABS(((K196-F196)/F196*100))&gt;=P196),CONCATENATE(FIXED(((K196-F196)/F196)*100,2),"% - please explain"),
IF(AND(ROUND(K196,6)=0,G196="BRT",F196&lt;&gt;0),CONCATENATE(FIXED(((K196-F196)/F196)*100,2),"% - BRT to NE - please explain"),
IF(AND(F196=0,ROUND(K196,6)&gt;0,G196="BRT",L196="BRT"),"OK",
IF(AND(F196=0,ROUND(K196,6)&gt;0,G196="BRT",L196="ART"),"BRT to ART – please explain",
IF(AND(F196=0,ROUND(K196,6)&gt;0),"please explain increase",
IF(AND(L196="ART",F196&lt;C196,F196&lt;&gt;0),CONCATENATE(FIXED(((K196-F196)/F196)*100,2),"% - BRT to ART – please explain"),
IF(AND(L196="ART",F196&lt;C196,F196=0),"No value for previous year",
IF(AND(L196="BRT",F196&gt;=C196,F196&lt;&gt;0),CONCATENATE(FIXED(((K196-F196)/F196)*100,2),"% - ART to BRT – please explain"),
IF(AND(L196="BRT",F196&gt;=C196,F196=0),"No value for previous year",
IF(AND(L196="BRT",F196&gt;0,ABS(((K196-F196)/F196*100))&lt;50),CONCATENATE(FIXED(((K196-F196)/F196)*100,2),"% - OK"),
IF(AND(L196="BRT",F196&gt;0,ABS(((K196-F196)/F196*100))&gt;=P196),CONCATENATE(FIXED(((K196-F196)/F196)*100,2),"% - please explain"),
IF(F196&lt;&gt;0,CONCATENATE(FIXED(((K196-F196)/F196)*100,2),"% - OK"),"No value for previous year")))))))))))))))))))))))))</f>
        <v/>
      </c>
      <c r="O196" s="75"/>
      <c r="P196" s="43" t="str" cm="1">
        <f t="array" ref="P196">IF(SUMPRODUCT(--(D196:E196&lt;&gt;""))=0,"",IF(ISERROR(VLOOKUP(A173,Codes!D$2:D$8,1,FALSE)),25,10))</f>
        <v/>
      </c>
      <c r="Q196" s="43" t="b" cm="1">
        <f t="array" ref="Q196">IF(AND(ISBLANK(K196), L196="BRT", LEN(O196)&gt;10), TRUE,
IF(SUMPRODUCT(--(D196:K196&lt;&gt;""))=0, TRUE,
IF(ISBLANK(L196), TRUE,
IF(S196=FALSE, FALSE,
IF(L196="INVALID", FALSE,
IF(AND(ISNUMBER(FIND("M/ment", M196)), LEN(O196)&gt;10), TRUE,
IF(AND(M196&lt;&gt;"OK", LEN(J196)&lt;10), FALSE,
IF(ISERR(FIND("OK", N196)),
IF(AND(FIND("please", LOWER(N196))&gt;0, LEN(O196)&lt;10), FALSE, TRUE),
TRUE))))))))</f>
        <v>1</v>
      </c>
      <c r="R196" t="str">
        <f t="shared" si="4"/>
        <v>BRT</v>
      </c>
      <c r="S196" t="b">
        <f t="shared" si="5"/>
        <v>0</v>
      </c>
    </row>
    <row r="197" spans="1:19" ht="25" customHeight="1">
      <c r="A197" s="171"/>
      <c r="B197" s="171"/>
      <c r="C197" s="171"/>
      <c r="D197" s="170"/>
      <c r="E197" s="170"/>
      <c r="F197" s="170"/>
      <c r="G197" s="170"/>
      <c r="H197" s="79"/>
      <c r="I197" s="75"/>
      <c r="J197" s="75"/>
      <c r="K197" s="163"/>
      <c r="L197" s="224"/>
      <c r="M197" s="184" t="str" cm="1">
        <f t="array" ref="M197">IF(AND(SUMPRODUCT(--(D197:E197&lt;&gt;""))=0,ISBLANK(K197)),"",IF(AND(K197&lt;&gt;"",NOT(ISNUMBER(K197))),"Please enter a numeric value for Total Emission",IF(AND(ISBLANK(K197),L197="BRT"),"Please enter a numeric value for Total Emission or a qualification for not providing BRT Total Emission",IF(ISBLANK(K197),"Please enter a numeric value for Total Emission",IF(ISBLANK(L197),"Please select ART, BRT or NE",IF(AND(ISBLANK(I197),ROUND(K197,6)&gt;0),"Enter method",IF(AND(ISBLANK(J197),L197&lt;&gt;""),"Ensure method is fully explained",IF(AND(SUMPRODUCT(--(D197:E197&lt;&gt;""))&gt;0,D197&lt;&gt;H197,K197=0),"Please explain change in M/ment type",IF(AND(SUMPRODUCT(--(D197:E197&lt;&gt;""))&gt;0,D197&lt;&gt;H197),IF(LEN(J197)&lt;5,"Please explain change in M/ment type; Ensure method is fully explained.",IF(AND(SUMPRODUCT(--(D197:E197&lt;&gt;""))&gt;0,D197&lt;&gt;H197),"Please explain change in M/ment type",IF(LEN(J197)&lt;5,"Ensure method is fully explained.","OK"))),IF(AND(ROUND(K197,6)&gt;0,LEN(J197)&lt;5),"Ensure method is fully explained.","OK"))))))))))</f>
        <v/>
      </c>
      <c r="N197" s="185" t="str" cm="1">
        <f t="array" ref="N197">IF(AND(SUMPRODUCT(--(D197:F197&lt;&gt;""))=0,ISBLANK(K197)),"",
IF(S197=FALSE,"Incorrect ART, BRT or NE. Please select correct threshold code",
IF(ISBLANK(F197),"No value for previous year",
IF(AND(F197=0,ROUND(K197,6)&gt;0,G197="NE"),"Please explain change from NE",
IF(AND(K197=0,L197="NE", OR(G197="ART",G197="BRT")),"Please explain change to NE",
IF(AND(SUMPRODUCT(--(D197:E197&lt;&gt;""))=0,F197=0,ROUND(K197,6)=0),"Previously not reported, please enter a value or 0 to confirm",IF(AND(G197="BRT",L197="BRT"),"OK",IF(AND(F197=0,OR(ROUND(K197,6)=0,K197&lt;C197),OR(G197="NA",G197="NE")),"OK",
IF(AND(SUMPRODUCT(--(D197:E197&lt;&gt;""))&gt;0,F197=0,ISBLANK(K197)),"Previously reported as BRT, please enter a value or provide explanation",
IF(AND(ROUND(F197,6)=ROUND(K197,6),ROUND(K197,6)&gt;0,NOT(ISBLANK(F197))),"Current = previous. Please re-enter value or provide explanation",
IF(AND(F197=0,ROUND(K197,6)=0,G197="ART",L197="NE"),"ART to NE – please explain",IF(AND(ROUND(K197,6)=0,G197="BRT"),"BRT to NE - please explain",
IF(AND(L197="NE",F197&gt;0,ABS(((K197-F197)/F197*100))&gt;=P197),CONCATENATE(FIXED(((K197-F197)/F197)*100,2),"% - please explain"),IF(AND(L197="ART",G197="ART",F197&gt;0,ABS(((K197-F197)/F197*100))&gt;=P197),CONCATENATE(FIXED(((K197-F197)/F197)*100,2),"% - please explain"),
IF(AND(ROUND(K197,6)=0,G197="BRT",F197&lt;&gt;0),CONCATENATE(FIXED(((K197-F197)/F197)*100,2),"% - BRT to NE - please explain"),
IF(AND(F197=0,ROUND(K197,6)&gt;0,G197="BRT",L197="BRT"),"OK",
IF(AND(F197=0,ROUND(K197,6)&gt;0,G197="BRT",L197="ART"),"BRT to ART – please explain",
IF(AND(F197=0,ROUND(K197,6)&gt;0),"please explain increase",
IF(AND(L197="ART",F197&lt;C197,F197&lt;&gt;0),CONCATENATE(FIXED(((K197-F197)/F197)*100,2),"% - BRT to ART – please explain"),
IF(AND(L197="ART",F197&lt;C197,F197=0),"No value for previous year",
IF(AND(L197="BRT",F197&gt;=C197,F197&lt;&gt;0),CONCATENATE(FIXED(((K197-F197)/F197)*100,2),"% - ART to BRT – please explain"),
IF(AND(L197="BRT",F197&gt;=C197,F197=0),"No value for previous year",
IF(AND(L197="BRT",F197&gt;0,ABS(((K197-F197)/F197*100))&lt;50),CONCATENATE(FIXED(((K197-F197)/F197)*100,2),"% - OK"),
IF(AND(L197="BRT",F197&gt;0,ABS(((K197-F197)/F197*100))&gt;=P197),CONCATENATE(FIXED(((K197-F197)/F197)*100,2),"% - please explain"),
IF(F197&lt;&gt;0,CONCATENATE(FIXED(((K197-F197)/F197)*100,2),"% - OK"),"No value for previous year")))))))))))))))))))))))))</f>
        <v/>
      </c>
      <c r="O197" s="75"/>
      <c r="P197" s="43" t="str" cm="1">
        <f t="array" ref="P197">IF(SUMPRODUCT(--(D197:E197&lt;&gt;""))=0,"",IF(ISERROR(VLOOKUP(A174,Codes!D$2:D$8,1,FALSE)),25,10))</f>
        <v/>
      </c>
      <c r="Q197" s="43" t="b" cm="1">
        <f t="array" ref="Q197">IF(AND(ISBLANK(K197), L197="BRT", LEN(O197)&gt;10), TRUE,
IF(SUMPRODUCT(--(D197:K197&lt;&gt;""))=0, TRUE,
IF(ISBLANK(L197), TRUE,
IF(S197=FALSE, FALSE,
IF(L197="INVALID", FALSE,
IF(AND(ISNUMBER(FIND("M/ment", M197)), LEN(O197)&gt;10), TRUE,
IF(AND(M197&lt;&gt;"OK", LEN(J197)&lt;10), FALSE,
IF(ISERR(FIND("OK", N197)),
IF(AND(FIND("please", LOWER(N197))&gt;0, LEN(O197)&lt;10), FALSE, TRUE),
TRUE))))))))</f>
        <v>1</v>
      </c>
      <c r="R197" t="str">
        <f t="shared" si="4"/>
        <v>BRT</v>
      </c>
      <c r="S197" t="b">
        <f t="shared" si="5"/>
        <v>0</v>
      </c>
    </row>
    <row r="198" spans="1:19" ht="25" customHeight="1">
      <c r="A198" s="171"/>
      <c r="B198" s="171"/>
      <c r="C198" s="171"/>
      <c r="D198" s="170"/>
      <c r="E198" s="170"/>
      <c r="F198" s="170"/>
      <c r="G198" s="170"/>
      <c r="H198" s="79"/>
      <c r="I198" s="75"/>
      <c r="J198" s="75"/>
      <c r="K198" s="163"/>
      <c r="L198" s="224"/>
      <c r="M198" s="184" t="str" cm="1">
        <f t="array" ref="M198">IF(AND(SUMPRODUCT(--(D198:E198&lt;&gt;""))=0,ISBLANK(K198)),"",IF(AND(K198&lt;&gt;"",NOT(ISNUMBER(K198))),"Please enter a numeric value for Total Emission",IF(AND(ISBLANK(K198),L198="BRT"),"Please enter a numeric value for Total Emission or a qualification for not providing BRT Total Emission",IF(ISBLANK(K198),"Please enter a numeric value for Total Emission",IF(ISBLANK(L198),"Please select ART, BRT or NE",IF(AND(ISBLANK(I198),ROUND(K198,6)&gt;0),"Enter method",IF(AND(ISBLANK(J198),L198&lt;&gt;""),"Ensure method is fully explained",IF(AND(SUMPRODUCT(--(D198:E198&lt;&gt;""))&gt;0,D198&lt;&gt;H198,K198=0),"Please explain change in M/ment type",IF(AND(SUMPRODUCT(--(D198:E198&lt;&gt;""))&gt;0,D198&lt;&gt;H198),IF(LEN(J198)&lt;5,"Please explain change in M/ment type; Ensure method is fully explained.",IF(AND(SUMPRODUCT(--(D198:E198&lt;&gt;""))&gt;0,D198&lt;&gt;H198),"Please explain change in M/ment type",IF(LEN(J198)&lt;5,"Ensure method is fully explained.","OK"))),IF(AND(ROUND(K198,6)&gt;0,LEN(J198)&lt;5),"Ensure method is fully explained.","OK"))))))))))</f>
        <v/>
      </c>
      <c r="N198" s="185" t="str" cm="1">
        <f t="array" ref="N198">IF(AND(SUMPRODUCT(--(D198:F198&lt;&gt;""))=0,ISBLANK(K198)),"",
IF(S198=FALSE,"Incorrect ART, BRT or NE. Please select correct threshold code",
IF(ISBLANK(F198),"No value for previous year",
IF(AND(F198=0,ROUND(K198,6)&gt;0,G198="NE"),"Please explain change from NE",
IF(AND(K198=0,L198="NE", OR(G198="ART",G198="BRT")),"Please explain change to NE",
IF(AND(SUMPRODUCT(--(D198:E198&lt;&gt;""))=0,F198=0,ROUND(K198,6)=0),"Previously not reported, please enter a value or 0 to confirm",IF(AND(G198="BRT",L198="BRT"),"OK",IF(AND(F198=0,OR(ROUND(K198,6)=0,K198&lt;C198),OR(G198="NA",G198="NE")),"OK",
IF(AND(SUMPRODUCT(--(D198:E198&lt;&gt;""))&gt;0,F198=0,ISBLANK(K198)),"Previously reported as BRT, please enter a value or provide explanation",
IF(AND(ROUND(F198,6)=ROUND(K198,6),ROUND(K198,6)&gt;0,NOT(ISBLANK(F198))),"Current = previous. Please re-enter value or provide explanation",
IF(AND(F198=0,ROUND(K198,6)=0,G198="ART",L198="NE"),"ART to NE – please explain",IF(AND(ROUND(K198,6)=0,G198="BRT"),"BRT to NE - please explain",
IF(AND(L198="NE",F198&gt;0,ABS(((K198-F198)/F198*100))&gt;=P198),CONCATENATE(FIXED(((K198-F198)/F198)*100,2),"% - please explain"),IF(AND(L198="ART",G198="ART",F198&gt;0,ABS(((K198-F198)/F198*100))&gt;=P198),CONCATENATE(FIXED(((K198-F198)/F198)*100,2),"% - please explain"),
IF(AND(ROUND(K198,6)=0,G198="BRT",F198&lt;&gt;0),CONCATENATE(FIXED(((K198-F198)/F198)*100,2),"% - BRT to NE - please explain"),
IF(AND(F198=0,ROUND(K198,6)&gt;0,G198="BRT",L198="BRT"),"OK",
IF(AND(F198=0,ROUND(K198,6)&gt;0,G198="BRT",L198="ART"),"BRT to ART – please explain",
IF(AND(F198=0,ROUND(K198,6)&gt;0),"please explain increase",
IF(AND(L198="ART",F198&lt;C198,F198&lt;&gt;0),CONCATENATE(FIXED(((K198-F198)/F198)*100,2),"% - BRT to ART – please explain"),
IF(AND(L198="ART",F198&lt;C198,F198=0),"No value for previous year",
IF(AND(L198="BRT",F198&gt;=C198,F198&lt;&gt;0),CONCATENATE(FIXED(((K198-F198)/F198)*100,2),"% - ART to BRT – please explain"),
IF(AND(L198="BRT",F198&gt;=C198,F198=0),"No value for previous year",
IF(AND(L198="BRT",F198&gt;0,ABS(((K198-F198)/F198*100))&lt;50),CONCATENATE(FIXED(((K198-F198)/F198)*100,2),"% - OK"),
IF(AND(L198="BRT",F198&gt;0,ABS(((K198-F198)/F198*100))&gt;=P198),CONCATENATE(FIXED(((K198-F198)/F198)*100,2),"% - please explain"),
IF(F198&lt;&gt;0,CONCATENATE(FIXED(((K198-F198)/F198)*100,2),"% - OK"),"No value for previous year")))))))))))))))))))))))))</f>
        <v/>
      </c>
      <c r="O198" s="75"/>
      <c r="P198" s="43" t="str" cm="1">
        <f t="array" ref="P198">IF(SUMPRODUCT(--(D198:E198&lt;&gt;""))=0,"",IF(ISERROR(VLOOKUP(A175,Codes!D$2:D$8,1,FALSE)),25,10))</f>
        <v/>
      </c>
      <c r="Q198" s="43" t="b" cm="1">
        <f t="array" ref="Q198">IF(AND(ISBLANK(K198), L198="BRT", LEN(O198)&gt;10), TRUE,
IF(SUMPRODUCT(--(D198:K198&lt;&gt;""))=0, TRUE,
IF(ISBLANK(L198), TRUE,
IF(S198=FALSE, FALSE,
IF(L198="INVALID", FALSE,
IF(AND(ISNUMBER(FIND("M/ment", M198)), LEN(O198)&gt;10), TRUE,
IF(AND(M198&lt;&gt;"OK", LEN(J198)&lt;10), FALSE,
IF(ISERR(FIND("OK", N198)),
IF(AND(FIND("please", LOWER(N198))&gt;0, LEN(O198)&lt;10), FALSE, TRUE),
TRUE))))))))</f>
        <v>1</v>
      </c>
      <c r="R198" t="str">
        <f t="shared" ref="R198" si="6">IF(ISBLANK(K198),"BRT",IF(K198=0,"NE",IF(K198&gt;=C198,"ART","BRT")))</f>
        <v>BRT</v>
      </c>
      <c r="S198" t="b">
        <f t="shared" si="5"/>
        <v>0</v>
      </c>
    </row>
    <row r="199" spans="1:19">
      <c r="D199"/>
      <c r="E199"/>
      <c r="F199"/>
      <c r="H199"/>
      <c r="I199"/>
      <c r="J199"/>
      <c r="K199" s="73"/>
      <c r="L199" s="43"/>
      <c r="M199" s="43"/>
      <c r="N199"/>
      <c r="O199"/>
    </row>
    <row r="200" spans="1:19">
      <c r="D200"/>
      <c r="E200"/>
      <c r="F200"/>
      <c r="H200"/>
      <c r="I200"/>
      <c r="J200"/>
      <c r="K200" s="73"/>
      <c r="L200" s="43"/>
      <c r="M200" s="43"/>
      <c r="N200"/>
      <c r="O200"/>
    </row>
    <row r="201" spans="1:19">
      <c r="D201"/>
      <c r="E201"/>
      <c r="F201"/>
      <c r="H201"/>
      <c r="I201"/>
      <c r="J201"/>
      <c r="K201" s="73"/>
      <c r="L201" s="43"/>
      <c r="M201" s="43"/>
      <c r="N201"/>
      <c r="O201"/>
    </row>
    <row r="202" spans="1:19">
      <c r="D202"/>
      <c r="E202"/>
      <c r="F202"/>
      <c r="H202"/>
      <c r="I202"/>
      <c r="J202"/>
      <c r="K202" s="73"/>
      <c r="L202" s="43"/>
      <c r="M202" s="43"/>
      <c r="N202"/>
      <c r="O202"/>
    </row>
    <row r="203" spans="1:19">
      <c r="D203"/>
      <c r="E203"/>
      <c r="F203"/>
      <c r="H203"/>
      <c r="I203"/>
      <c r="J203"/>
      <c r="K203" s="73"/>
      <c r="L203" s="43"/>
      <c r="M203" s="43"/>
      <c r="N203"/>
      <c r="O203"/>
    </row>
    <row r="204" spans="1:19">
      <c r="D204"/>
      <c r="E204"/>
      <c r="F204"/>
      <c r="H204"/>
      <c r="I204"/>
      <c r="J204"/>
      <c r="K204" s="73"/>
      <c r="L204" s="43"/>
      <c r="M204" s="43"/>
      <c r="N204"/>
      <c r="O204"/>
    </row>
    <row r="205" spans="1:19">
      <c r="D205"/>
      <c r="E205"/>
      <c r="F205"/>
      <c r="H205"/>
      <c r="I205"/>
      <c r="J205"/>
      <c r="K205" s="73"/>
      <c r="L205" s="43"/>
      <c r="M205" s="43"/>
      <c r="N205"/>
      <c r="O205"/>
    </row>
    <row r="206" spans="1:19">
      <c r="D206"/>
      <c r="E206"/>
      <c r="F206"/>
      <c r="H206"/>
      <c r="I206"/>
      <c r="J206"/>
      <c r="K206" s="73"/>
      <c r="L206" s="43"/>
      <c r="M206" s="43"/>
      <c r="N206"/>
      <c r="O206"/>
    </row>
  </sheetData>
  <sheetProtection formatCells="0" formatRows="0"/>
  <sortState xmlns:xlrd2="http://schemas.microsoft.com/office/spreadsheetml/2017/richdata2" ref="P5:P12">
    <sortCondition ref="P5:P12"/>
  </sortState>
  <mergeCells count="7">
    <mergeCell ref="P2:S2"/>
    <mergeCell ref="H3:I3"/>
    <mergeCell ref="D2:G2"/>
    <mergeCell ref="H2:K2"/>
    <mergeCell ref="M2:N2"/>
    <mergeCell ref="K3:K4"/>
    <mergeCell ref="J3:J4"/>
  </mergeCells>
  <phoneticPr fontId="16" type="noConversion"/>
  <conditionalFormatting sqref="H57:H94 C57:C152 I199:I206 K199:L206 N199:N206">
    <cfRule type="expression" dxfId="23" priority="45">
      <formula>ISNA(C57)</formula>
    </cfRule>
  </conditionalFormatting>
  <conditionalFormatting sqref="J37:J198">
    <cfRule type="expression" dxfId="22" priority="14">
      <formula>AND(FIND("explain",M37)&gt;0,LEN(J37)&lt;10,K37&gt;0)</formula>
    </cfRule>
  </conditionalFormatting>
  <conditionalFormatting sqref="M5:N198">
    <cfRule type="containsText" dxfId="21" priority="18" operator="containsText" text="enter">
      <formula>NOT(ISERROR(SEARCH("enter",M5)))</formula>
    </cfRule>
    <cfRule type="containsText" dxfId="20" priority="19" operator="containsText" text="please">
      <formula>NOT(ISERROR(SEARCH("please",M5)))</formula>
    </cfRule>
    <cfRule type="containsText" dxfId="19" priority="20" operator="containsText" text="error">
      <formula>NOT(ISERROR(SEARCH("error",M5)))</formula>
    </cfRule>
    <cfRule type="containsText" dxfId="18" priority="21" operator="containsText" text="check">
      <formula>NOT(ISERROR(SEARCH("check",M5)))</formula>
    </cfRule>
    <cfRule type="containsText" dxfId="17" priority="22" operator="containsText" text="fully">
      <formula>NOT(ISERROR(SEARCH("fully",M5)))</formula>
    </cfRule>
  </conditionalFormatting>
  <conditionalFormatting sqref="O5:O198">
    <cfRule type="expression" dxfId="16" priority="16">
      <formula>Q5=FALSE</formula>
    </cfRule>
  </conditionalFormatting>
  <pageMargins left="0.7" right="0.7" top="0.75" bottom="0.75" header="0.3" footer="0.3"/>
  <pageSetup paperSize="9" orientation="portrait" r:id="rId1"/>
  <headerFooter>
    <oddHeader>&amp;C&amp;"Aptos"&amp;10&amp;K000000 PUBLIC&amp;1#_x000D_&amp;"Calibri"&amp;11&amp;K000000&amp;"Calibri"&amp;11&amp;K000000</oddHeader>
    <oddFooter>&amp;C&amp;"Calibri"&amp;11&amp;K000000_x000D_&amp;1#&amp;"Aptos"&amp;10&amp;K000000 PUBLIC</oddFooter>
  </headerFooter>
  <extLst>
    <ext xmlns:x14="http://schemas.microsoft.com/office/spreadsheetml/2009/9/main" uri="{CCE6A557-97BC-4b89-ADB6-D9C93CAAB3DF}">
      <x14:dataValidations xmlns:xm="http://schemas.microsoft.com/office/excel/2006/main" xWindow="1083" yWindow="540" count="4">
        <x14:dataValidation type="list" allowBlank="1" showInputMessage="1" showErrorMessage="1" xr:uid="{DEC619E8-6B80-43B9-8450-4A4590993918}">
          <x14:formula1>
            <xm:f>Codes!$A$31:$C$31</xm:f>
          </x14:formula1>
          <xm:sqref>H5:H198</xm:sqref>
        </x14:dataValidation>
        <x14:dataValidation type="list" allowBlank="1" showInputMessage="1" showErrorMessage="1" xr:uid="{AB99E1E5-E89C-4D2D-9D67-AEA92E6CF9B7}">
          <x14:formula1>
            <xm:f>Codes!$C$2:$C$4</xm:f>
          </x14:formula1>
          <xm:sqref>L5:L198</xm:sqref>
        </x14:dataValidation>
        <x14:dataValidation type="list" allowBlank="1" showInputMessage="1" showErrorMessage="1" xr:uid="{141BE268-1AAB-4C4B-82C6-8151DC60D0EE}">
          <x14:formula1>
            <xm:f>OFFSET(Codes!$A$31,1,MATCH($H5,Codes!$A$31:$C$31,0)-1,Codes!$B60,1)</xm:f>
          </x14:formula1>
          <xm:sqref>I5:I198</xm:sqref>
        </x14:dataValidation>
        <x14:dataValidation type="list" allowBlank="1" showInputMessage="1" showErrorMessage="1" xr:uid="{A2FDE6EA-003E-423D-B5AB-4820823AD4E7}">
          <x14:formula1>
            <xm:f>OFFSET(Codes!$A$31,1,MATCH(#REF!,Codes!$A$31:$C$31,0)-1,Codes!$B86,1)</xm:f>
          </x14:formula1>
          <xm:sqref>H31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B2DB3-5B60-4A79-962B-416EFE9D1AB2}">
  <sheetPr codeName="Sheet3">
    <tabColor rgb="FFBF8F00"/>
  </sheetPr>
  <dimension ref="A1:IJ106"/>
  <sheetViews>
    <sheetView showGridLines="0" zoomScale="90" zoomScaleNormal="90" workbookViewId="0">
      <pane ySplit="4" topLeftCell="A5" activePane="bottomLeft" state="frozen"/>
      <selection pane="bottomLeft" activeCell="H5" sqref="H5"/>
    </sheetView>
  </sheetViews>
  <sheetFormatPr defaultColWidth="0" defaultRowHeight="15" customHeight="1"/>
  <cols>
    <col min="1" max="1" width="21" bestFit="1" customWidth="1"/>
    <col min="2" max="2" width="17" bestFit="1" customWidth="1"/>
    <col min="3" max="3" width="12.81640625" customWidth="1"/>
    <col min="4" max="4" width="9.7265625" customWidth="1"/>
    <col min="5" max="5" width="10.7265625" customWidth="1"/>
    <col min="6" max="6" width="7.7265625" style="18" customWidth="1"/>
    <col min="7" max="7" width="21" style="17" customWidth="1"/>
    <col min="8" max="8" width="30.7265625" style="18" customWidth="1"/>
    <col min="9" max="9" width="10.7265625" style="18" customWidth="1"/>
    <col min="10" max="10" width="18.26953125" style="18" customWidth="1"/>
    <col min="11" max="11" width="17.54296875" style="17" customWidth="1"/>
    <col min="12" max="12" width="26.7265625" style="18" customWidth="1"/>
    <col min="13" max="13" width="66.54296875" style="18" bestFit="1" customWidth="1"/>
    <col min="14" max="15" width="9.1796875" customWidth="1"/>
    <col min="16" max="16" width="9.1796875" hidden="1" customWidth="1"/>
    <col min="17" max="17" width="7.54296875" style="45" hidden="1" customWidth="1"/>
    <col min="18" max="18" width="18" hidden="1" customWidth="1"/>
    <col min="19" max="19" width="9.1796875" hidden="1" customWidth="1"/>
    <col min="20" max="29" width="9.1796875" customWidth="1"/>
    <col min="30" max="244" width="9.1796875" hidden="1"/>
  </cols>
  <sheetData>
    <row r="1" spans="1:19" thickBot="1">
      <c r="C1" s="10"/>
      <c r="F1" s="16"/>
      <c r="I1" s="18" t="str">
        <f t="shared" ref="I1" si="0">IF(ISERROR(FIND("within",B1)),"","Please provide further details")</f>
        <v/>
      </c>
      <c r="M1" s="16"/>
    </row>
    <row r="2" spans="1:19" s="7" customFormat="1" ht="47" thickBot="1">
      <c r="A2" s="65" t="s">
        <v>60</v>
      </c>
      <c r="B2" s="68"/>
      <c r="C2" s="251" t="s">
        <v>38</v>
      </c>
      <c r="D2" s="252"/>
      <c r="E2" s="253"/>
      <c r="F2" s="254" t="s">
        <v>39</v>
      </c>
      <c r="G2" s="244"/>
      <c r="H2" s="244"/>
      <c r="I2" s="244"/>
      <c r="J2" s="244"/>
      <c r="K2" s="70" t="s">
        <v>40</v>
      </c>
      <c r="L2" s="215"/>
      <c r="M2" s="219" t="s">
        <v>61</v>
      </c>
      <c r="Q2" s="222" t="s">
        <v>42</v>
      </c>
      <c r="R2" s="237" t="s">
        <v>42</v>
      </c>
      <c r="S2" s="237"/>
    </row>
    <row r="3" spans="1:19" s="7" customFormat="1" ht="16" thickBot="1">
      <c r="A3" s="66"/>
      <c r="B3" s="69"/>
      <c r="C3" s="110"/>
      <c r="D3" s="110"/>
      <c r="E3" s="110"/>
      <c r="F3" s="71" t="s">
        <v>62</v>
      </c>
      <c r="G3" s="72"/>
      <c r="H3" s="111"/>
      <c r="I3" s="212"/>
      <c r="J3" s="212"/>
      <c r="K3" s="216"/>
      <c r="L3" s="217"/>
      <c r="M3" s="220"/>
      <c r="Q3" s="46"/>
    </row>
    <row r="4" spans="1:19" s="23" customFormat="1" ht="52">
      <c r="A4" s="112" t="s">
        <v>63</v>
      </c>
      <c r="B4" s="113" t="s">
        <v>64</v>
      </c>
      <c r="C4" s="114" t="s">
        <v>65</v>
      </c>
      <c r="D4" s="115" t="s">
        <v>50</v>
      </c>
      <c r="E4" s="116" t="s">
        <v>66</v>
      </c>
      <c r="F4" s="152" t="s">
        <v>49</v>
      </c>
      <c r="G4" s="200" t="s">
        <v>50</v>
      </c>
      <c r="H4" s="205" t="s">
        <v>67</v>
      </c>
      <c r="I4" s="210" t="s">
        <v>68</v>
      </c>
      <c r="J4" s="211" t="s">
        <v>69</v>
      </c>
      <c r="K4" s="213" t="s">
        <v>70</v>
      </c>
      <c r="L4" s="214" t="s">
        <v>54</v>
      </c>
      <c r="M4" s="218"/>
      <c r="Q4" s="47" t="s">
        <v>71</v>
      </c>
      <c r="R4" s="25" t="s">
        <v>72</v>
      </c>
      <c r="S4" s="23" t="s">
        <v>73</v>
      </c>
    </row>
    <row r="5" spans="1:19" ht="52.5" customHeight="1">
      <c r="A5" s="108" t="s">
        <v>74</v>
      </c>
      <c r="B5" s="109" t="s">
        <v>75</v>
      </c>
      <c r="C5" s="159"/>
      <c r="D5" s="160"/>
      <c r="E5" s="161"/>
      <c r="F5" s="153"/>
      <c r="G5" s="201"/>
      <c r="H5" s="206"/>
      <c r="I5" s="162"/>
      <c r="J5" s="223"/>
      <c r="K5" s="203" t="str" cm="1">
        <f t="array" ref="K5">IF(SUMPRODUCT(--(F5:I5&lt;&gt;""))=0,"",IF(ISNUMBER(INT(I5))=FALSE,"INVALID Total entry. Please re-enter or leave blank",IF(AND(ISBLANK(G5),INT(I5)&gt;0),"Enter method",IF(AND(SUMPRODUCT(--(C5:E5&lt;&gt;""))&gt;0,C5&lt;&gt;F5),IF(AND(LEN(H5)&lt;5,I5&gt;0),"Please explain change in M/ment type; Ensure method is fully explained.",IF(AND(SUMPRODUCT(--(C5:E5&lt;&gt;""))&gt;0,C5&lt;&gt;F5),"Please explain change in M/ment type",IF(LEN(H5)&lt;10,"Please ensure method is fully explained","OK"))),IF(AND(INT(I5)&gt;0,LEN(H5)&lt;5),"Please ensure method is fully explained","OK")))))</f>
        <v/>
      </c>
      <c r="L5" s="186" t="str" cm="1">
        <f t="array" ref="L5">IF(SUMPRODUCT(--(F5:H5&lt;&gt;""))=0,"",IF(ISNUMBER(INT(I5))=FALSE,"Invalid numberic entry for Total. Please re-enter a number value or leave blank.",IF(AND(ROUND(E5,1)=ROUND(I5,1),INT(I5)&gt;0),"Current = previous. Re-enter value or provide explanation",IF(AND(E5=0,INT(I5)=0),"OK",IF(AND(OR(E5=0,ISBLANK(E5)),I5&gt;0),"Please explain increase",IF(ABS(((I5-E5)/E5*100))&gt;=Q5,CONCATENATE(FIXED(((I5-E5)/E5)*100,2),"% - please explain"),CONCATENATE(FIXED(((I5-E5)/E5)*100,2),"%")))))))</f>
        <v/>
      </c>
      <c r="M5" s="155"/>
      <c r="Q5" s="45">
        <v>50</v>
      </c>
      <c r="R5" s="118" t="b">
        <f>IF(ISNUMBER(FIND("INVALID",K5)),FALSE,
   IF(AND(OR(ISBLANK(E5),E5=0),OR(ISBLANK(I5),I5=0)),TRUE,
   IF(AND(ISNUMBER(FIND("M/ment",K5)),LEN(M5)&gt;5),TRUE,
   IF(ISNUMBER(FIND("OK",L5)),TRUE,
   IF(AND(ISNUMBER(FIND("please",LOWER(L5))),LEN(M5)&lt;10),FALSE,IF(AND(ISNUMBER(FIND("please",LOWER(K5))),LEN(M5)&lt;10),FALSE,TRUE))))))</f>
        <v>1</v>
      </c>
    </row>
    <row r="6" spans="1:19" ht="52.5" customHeight="1">
      <c r="A6" s="102" t="s">
        <v>74</v>
      </c>
      <c r="B6" s="103" t="s">
        <v>76</v>
      </c>
      <c r="C6" s="159"/>
      <c r="D6" s="160"/>
      <c r="E6" s="161"/>
      <c r="F6" s="153"/>
      <c r="G6" s="201"/>
      <c r="H6" s="206"/>
      <c r="I6" s="162"/>
      <c r="J6" s="223"/>
      <c r="K6" s="204" t="str" cm="1">
        <f t="array" ref="K6">IF(SUMPRODUCT(--(F6:I6&lt;&gt;""))=0,"",IF(ISNUMBER(INT(I6))=FALSE,"INVALID Total entry. Please re-enter or leave blank",IF(AND(ISBLANK(G6),INT(I6)&gt;0),"Enter method",IF(AND(SUMPRODUCT(--(C6:E6&lt;&gt;""))&gt;0,C6&lt;&gt;F6),IF(AND(LEN(H6)&lt;5,I6&gt;0),"Please explain change in M/ment type; Ensure method is fully explained.",IF(AND(SUMPRODUCT(--(C6:E6&lt;&gt;""))&gt;0,C6&lt;&gt;F6),"Please explain change in M/ment type",IF(LEN(H6)&lt;10,"Please ensure method is fully explained","OK"))),IF(AND(INT(I6)&gt;0,LEN(H6)&lt;5),"Please ensure method is fully explained","OK")))))</f>
        <v/>
      </c>
      <c r="L6" s="187" t="str" cm="1">
        <f t="array" ref="L6">IF(SUMPRODUCT(--(F6:H6&lt;&gt;""))=0,"",IF(ISNUMBER(INT(I6))=FALSE,"Invalid numberic entry for Total. Please re-enter a number value or leave blank.",IF(AND(ROUND(E6,1)=ROUND(I6,1),INT(I6)&gt;0),"Current = previous. Re-enter value or provide explanation",IF(AND(E6=0,INT(I6)=0),"OK",IF(AND(OR(E6=0,ISBLANK(E6)),I6&gt;0),"Please explain increase",IF(ABS(((I6-E6)/E6*100))&gt;=Q6,CONCATENATE(FIXED(((I6-E6)/E6)*100,2),"% - please explain"),CONCATENATE(FIXED(((I6-E6)/E6)*100,2),"%")))))))</f>
        <v/>
      </c>
      <c r="M6" s="156"/>
      <c r="Q6" s="45">
        <v>50</v>
      </c>
      <c r="R6" s="118" t="b">
        <f t="shared" ref="R6:R8" si="1">IF(ISNUMBER(FIND("INVALID",K6)),FALSE,
   IF(AND(OR(ISBLANK(E6),E6=0),OR(ISBLANK(I6),I6=0)),TRUE,
   IF(AND(ISNUMBER(FIND("M/ment",K6)),LEN(M6)&gt;5),TRUE,
   IF(ISNUMBER(FIND("OK",L6)),TRUE,
   IF(AND(ISNUMBER(FIND("please",LOWER(L6))),LEN(M6)&lt;10),FALSE,IF(AND(ISNUMBER(FIND("please",LOWER(K6))),LEN(M6)&lt;10),FALSE,TRUE))))))</f>
        <v>1</v>
      </c>
    </row>
    <row r="7" spans="1:19" ht="52.5" customHeight="1">
      <c r="A7" s="102" t="s">
        <v>77</v>
      </c>
      <c r="B7" s="103" t="s">
        <v>75</v>
      </c>
      <c r="C7" s="159"/>
      <c r="D7" s="160"/>
      <c r="E7" s="161"/>
      <c r="F7" s="153"/>
      <c r="G7" s="201"/>
      <c r="H7" s="206"/>
      <c r="I7" s="162"/>
      <c r="J7" s="223"/>
      <c r="K7" s="204" t="str" cm="1">
        <f t="array" ref="K7">IF(SUMPRODUCT(--(F7:I7&lt;&gt;""))=0,"",IF(ISNUMBER(INT(I7))=FALSE,"INVALID Total entry. Please re-enter or leave blank",IF(AND(ISBLANK(G7),INT(I7)&gt;0),"Enter method",IF(AND(SUMPRODUCT(--(C7:E7&lt;&gt;""))&gt;0,C7&lt;&gt;F7),IF(AND(LEN(H7)&lt;5,I7&gt;0),"Please explain change in M/ment type; Ensure method is fully explained.",IF(AND(SUMPRODUCT(--(C7:E7&lt;&gt;""))&gt;0,C7&lt;&gt;F7),"Please explain change in M/ment type",IF(LEN(H7)&lt;10,"Please ensure method is fully explained","OK"))),IF(AND(INT(I7)&gt;0,LEN(H7)&lt;5),"Please ensure method is fully explained","OK")))))</f>
        <v/>
      </c>
      <c r="L7" s="187" t="str" cm="1">
        <f t="array" ref="L7">IF(SUMPRODUCT(--(F7:H7&lt;&gt;""))=0,"",IF(ISNUMBER(INT(I7))=FALSE,"Invalid numberic entry for Total. Please re-enter a number value or leave blank.",IF(AND(ROUND(E7,1)=ROUND(I7,1),INT(I7)&gt;0),"Current = previous. Re-enter value or provide explanation",IF(AND(E7=0,INT(I7)=0),"OK",IF(AND(OR(E7=0,ISBLANK(E7)),I7&gt;0),"Please explain increase",IF(ABS(((I7-E7)/E7*100))&gt;=Q7,CONCATENATE(FIXED(((I7-E7)/E7)*100,2),"% - please explain"),CONCATENATE(FIXED(((I7-E7)/E7)*100,2),"%")))))))</f>
        <v/>
      </c>
      <c r="M7" s="156"/>
      <c r="Q7" s="45">
        <v>50</v>
      </c>
      <c r="R7" s="118" t="b">
        <f t="shared" si="1"/>
        <v>1</v>
      </c>
    </row>
    <row r="8" spans="1:19" ht="52.5" customHeight="1">
      <c r="A8" s="102" t="s">
        <v>77</v>
      </c>
      <c r="B8" s="103" t="s">
        <v>76</v>
      </c>
      <c r="C8" s="159"/>
      <c r="D8" s="160"/>
      <c r="E8" s="161"/>
      <c r="F8" s="153"/>
      <c r="G8" s="201"/>
      <c r="H8" s="206"/>
      <c r="I8" s="162"/>
      <c r="J8" s="223"/>
      <c r="K8" s="204" t="str" cm="1">
        <f t="array" ref="K8">IF(SUMPRODUCT(--(F8:I8&lt;&gt;""))=0,"",IF(ISNUMBER(INT(I8))=FALSE,"INVALID Total entry. Please re-enter or leave blank",IF(AND(ISBLANK(G8),INT(I8)&gt;0),"Enter method",IF(AND(SUMPRODUCT(--(C8:E8&lt;&gt;""))&gt;0,C8&lt;&gt;F8),IF(AND(LEN(H8)&lt;5,I8&gt;0),"Please explain change in M/ment type; Ensure method is fully explained.",IF(AND(SUMPRODUCT(--(C8:E8&lt;&gt;""))&gt;0,C8&lt;&gt;F8),"Please explain change in M/ment type",IF(LEN(H8)&lt;10,"Please ensure method is fully explained","OK"))),IF(AND(INT(I8)&gt;0,LEN(H8)&lt;5),"Please ensure method is fully explained","OK")))))</f>
        <v/>
      </c>
      <c r="L8" s="187" t="str" cm="1">
        <f t="array" ref="L8">IF(SUMPRODUCT(--(F8:H8&lt;&gt;""))=0,"",IF(ISNUMBER(INT(I8))=FALSE,"Invalid numberic entry for Total. Please re-enter a number value or leave blank.",IF(AND(ROUND(E8,1)=ROUND(I8,1),INT(I8)&gt;0),"Current = previous. Re-enter value or provide explanation",IF(AND(E8=0,INT(I8)=0),"OK",IF(AND(OR(E8=0,ISBLANK(E8)),I8&gt;0),"Please explain increase",IF(ABS(((I8-E8)/E8*100))&gt;=Q8,CONCATENATE(FIXED(((I8-E8)/E8)*100,2),"% - please explain"),CONCATENATE(FIXED(((I8-E8)/E8)*100,2),"%")))))))</f>
        <v/>
      </c>
      <c r="M8" s="156"/>
      <c r="Q8" s="45">
        <v>50</v>
      </c>
      <c r="R8" s="118" t="b">
        <f t="shared" si="1"/>
        <v>1</v>
      </c>
    </row>
    <row r="9" spans="1:19" ht="52.5" customHeight="1">
      <c r="A9" s="104" t="s">
        <v>78</v>
      </c>
      <c r="B9" s="105" t="s">
        <v>75</v>
      </c>
      <c r="C9" s="98"/>
      <c r="D9" s="96"/>
      <c r="E9" s="97"/>
      <c r="F9" s="153"/>
      <c r="G9" s="201"/>
      <c r="H9" s="206"/>
      <c r="I9" s="75"/>
      <c r="J9" s="207"/>
      <c r="K9" s="221" t="str" cm="1">
        <f t="array" ref="K9">IF(AND(ISBLANK(J9),AND(I9&lt;&gt;"",I9&gt;0)),"Please insert destination country",
IF(SUMPRODUCT(--(F9:I9&lt;&gt;""))=0,"",
IF(ISNUMBER(INT(I9))=FALSE,"INVALID Total entry. Please re-enter or leave blank",
IF(AND(ISBLANK(G9),INT(I9)&gt;0),"Enter method",
IF(AND(SUMPRODUCT(--(C9:E9&lt;&gt;""))&gt;0,C9&lt;&gt;F9),
IF(AND(LEN(H9)&lt;5,I9&gt;0),"Please explain change in M/ment type; Ensure method is fully explained.",
IF(AND(SUMPRODUCT(--(C9:E9&lt;&gt;""))&gt;0,C9&lt;&gt;F9),"Please explain change in M/ment type",
IF(LEN(H9)&lt;10,"Please ensure method is fully explained","OK"))),
IF(AND(INT(I9)&gt;0,LEN(H9)&lt;5),"Please ensure method is fully explained","OK"))))))</f>
        <v/>
      </c>
      <c r="L9" s="187" t="str" cm="1">
        <f t="array" ref="L9">IF(SUMPRODUCT(--(F9:H9&lt;&gt;""))=0,"",IF(ISNUMBER(INT(I9))=FALSE,"Invalid numberic entry for Total. Please re-enter a number value or leave blank.",IF(AND(ROUND(E9,1)=ROUND(I9,1),INT(I9)&gt;0),"Current = previous. Re-enter value or provide explanation",IF(AND(E9=0,INT(I9)=0),"OK",IF(AND(OR(E9=0,ISBLANK(E9)),I9&gt;0),"Please explain increase",IF(ABS(((I9-E9)/E9*100))&gt;=Q9,CONCATENATE(FIXED(((I9-E9)/E9)*100,2),"% - please explain"),CONCATENATE(FIXED(((I9-E9)/E9)*100,2),"%")))))))</f>
        <v/>
      </c>
      <c r="M9" s="156"/>
      <c r="Q9" s="45">
        <v>50</v>
      </c>
      <c r="R9" s="118" t="b">
        <f>IF(ISNUMBER(FIND("INVALID",K9)),FALSE,
   IF(AND(OR(ISBLANK(E9),E9=0),OR(ISBLANK(I9),I9=0)),TRUE,
   IF(AND(ISNUMBER(FIND("M/ment",K9)),LEN(M9)&gt;5),TRUE,
   IF(ISNUMBER(FIND("OK",L9)),TRUE,
   IF(AND(ISNUMBER(FIND("please",LOWER(L9))),LEN(M9)&lt;10),FALSE,IF(AND(ISNUMBER(FIND("please",LOWER(K9))),LEN(M9)&lt;10),FALSE,IF(S9=FALSE,FALSE,TRUE)))))))</f>
        <v>1</v>
      </c>
      <c r="S9" t="b">
        <f>IF(AND(I9&lt;&gt;"",K9="OK"), TRUE, IF(ISBLANK(I9),TRUE,FALSE))</f>
        <v>1</v>
      </c>
    </row>
    <row r="10" spans="1:19" ht="52.5" customHeight="1">
      <c r="A10" s="106" t="s">
        <v>78</v>
      </c>
      <c r="B10" s="107" t="s">
        <v>76</v>
      </c>
      <c r="C10" s="99"/>
      <c r="D10" s="100"/>
      <c r="E10" s="101"/>
      <c r="F10" s="154"/>
      <c r="G10" s="202"/>
      <c r="H10" s="208"/>
      <c r="I10" s="76"/>
      <c r="J10" s="209"/>
      <c r="K10" s="221" t="str" cm="1">
        <f t="array" ref="K10">IF(AND(ISBLANK(J10),AND(I10&lt;&gt;"",I10&gt;0)),"Please insert destination country",
IF(SUMPRODUCT(--(F10:I10&lt;&gt;""))=0,"",
IF(ISNUMBER(INT(I10))=FALSE,"INVALID Total entry. Please re-enter or leave blank",
IF(AND(ISBLANK(G10),INT(I10)&gt;0),"Enter method",
IF(AND(SUMPRODUCT(--(C10:E10&lt;&gt;""))&gt;0,C10&lt;&gt;F10),
IF(AND(LEN(H10)&lt;5,I10&gt;0),"Please explain change in M/ment type; Ensure method is fully explained.",
IF(AND(SUMPRODUCT(--(C10:E10&lt;&gt;""))&gt;0,C10&lt;&gt;F10),"Please explain change in M/ment type",
IF(LEN(H10)&lt;10,"Please ensure method is fully explained","OK"))),
IF(AND(INT(I10)&gt;0,LEN(H10)&lt;5),"Please ensure method is fully explained","OK"))))))</f>
        <v/>
      </c>
      <c r="L10" s="188" t="str" cm="1">
        <f t="array" ref="L10">IF(SUMPRODUCT(--(F10:H10&lt;&gt;""))=0,"",IF(ISNUMBER(INT(I10))=FALSE,"Invalid numberic entry for Total. Please re-enter a number value or leave blank.",IF(AND(ROUND(E10,1)=ROUND(I10,1),INT(I10)&gt;0),"Current = previous. Re-enter value or provide explanation",IF(AND(E10=0,INT(I10)=0),"OK",IF(AND(OR(E10=0,ISBLANK(E10)),I10&gt;0),"Please explain increase",IF(ABS(((I10-E10)/E10*100))&gt;=Q10,CONCATENATE(FIXED(((I10-E10)/E10)*100,2),"% - please explain"),CONCATENATE(FIXED(((I10-E10)/E10)*100,2),"%")))))))</f>
        <v/>
      </c>
      <c r="M10" s="157"/>
      <c r="Q10" s="45">
        <v>50</v>
      </c>
      <c r="R10" s="118" t="b">
        <f>IF(ISNUMBER(FIND("INVALID",K10)),FALSE,
   IF(AND(OR(ISBLANK(E10),E10=0),OR(ISBLANK(I10),I10=0)),TRUE,
   IF(AND(ISNUMBER(FIND("M/ment",K10)),LEN(M10)&gt;5),TRUE,
   IF(ISNUMBER(FIND("OK",L10)),TRUE,
   IF(AND(ISNUMBER(FIND("please",LOWER(L10))),LEN(M10)&lt;10),FALSE,IF(AND(ISNUMBER(FIND("please",LOWER(K10))),LEN(M10)&lt;10),FALSE,IF(S10=FALSE,FALSE,TRUE)))))))</f>
        <v>1</v>
      </c>
      <c r="S10" t="b">
        <f>IF(AND(I10&lt;&gt;"",K10="OK"), TRUE, IF(OR(ISBLANK(I10),I10=0),TRUE,FALSE))</f>
        <v>1</v>
      </c>
    </row>
    <row r="11" spans="1:19" ht="14.5">
      <c r="A11" s="54"/>
      <c r="B11" s="54"/>
      <c r="C11" s="54"/>
      <c r="D11" s="55"/>
      <c r="E11" s="54"/>
      <c r="F11" s="20"/>
      <c r="G11" s="20"/>
      <c r="H11" s="20"/>
      <c r="I11" s="56"/>
      <c r="J11" s="56"/>
      <c r="K11" s="55" t="str" cm="1">
        <f t="array" ref="K11">IF(SUMPRODUCT(--(F12:K12&lt;&gt;""))=0,"",IF(G11="","Enter method",IF(C12&lt;&gt;F12,IF(LEN(I12)&lt;10,"Please explain change int M/ment type; Ensure method is fully explained.",IF(C12&lt;&gt;F12,"Please explain change int M/ment type",IF(LEN(I12)&lt;10,"Ensure method is fully explained.","OK"))))))</f>
        <v/>
      </c>
      <c r="L11" s="55" t="str" cm="1">
        <f t="array" ref="L11">IF(SUMPRODUCT(--(A11:E11&lt;&gt;""))=0,"",IF(AND(ISBLANK(I11),NOT(ISBLANK(E11))),"Enter value or qualify",IF(OR(ISBLANK(I11),I11=0,AND(ISBLANK(E11),NOT(ISBLANK(I11)))),"Please qualify",IF(ABS(((E11-I11)/E11*100))&gt;Q11,_xlfn.CONCAT(FIXED((1-(E11-I11)/E11)*100,2),"% - Please qualify"),_xlfn.CONCAT(FIXED((1-(E11-I11)/E11)*100,2),"%")))))</f>
        <v/>
      </c>
      <c r="M11" s="20"/>
    </row>
    <row r="12" spans="1:19" ht="14.5">
      <c r="A12" s="54" t="s">
        <v>79</v>
      </c>
      <c r="B12" s="54"/>
      <c r="C12" s="54"/>
      <c r="D12" s="55"/>
      <c r="E12" s="54"/>
      <c r="F12" s="20"/>
      <c r="G12" s="20"/>
      <c r="H12" s="20"/>
      <c r="I12" s="56"/>
      <c r="J12" s="56"/>
      <c r="K12" s="55"/>
      <c r="L12" s="55"/>
      <c r="M12" s="20"/>
    </row>
    <row r="13" spans="1:19" ht="14.5">
      <c r="A13" s="54"/>
      <c r="B13" s="54"/>
      <c r="C13" s="54"/>
      <c r="D13" s="54"/>
      <c r="E13" s="54"/>
      <c r="F13" s="20"/>
      <c r="G13" s="20"/>
      <c r="H13" s="20"/>
      <c r="I13" s="20"/>
      <c r="J13" s="20"/>
      <c r="K13" s="55"/>
      <c r="L13" s="55"/>
      <c r="M13" s="20"/>
    </row>
    <row r="14" spans="1:19" ht="14.5">
      <c r="A14" s="54"/>
      <c r="B14" s="54"/>
      <c r="C14" s="54"/>
      <c r="D14" s="54"/>
      <c r="E14" s="54"/>
      <c r="F14" s="20"/>
      <c r="G14" s="20"/>
      <c r="H14" s="20"/>
      <c r="I14" s="20"/>
      <c r="J14" s="20"/>
      <c r="K14" s="55"/>
      <c r="L14" s="55"/>
      <c r="M14" s="20"/>
    </row>
    <row r="15" spans="1:19" ht="14.5">
      <c r="A15" s="54"/>
      <c r="B15" s="54"/>
      <c r="C15" s="54"/>
      <c r="D15" s="54"/>
      <c r="E15" s="54"/>
      <c r="F15" s="20"/>
      <c r="G15" s="20"/>
      <c r="H15" s="20"/>
      <c r="I15" s="20"/>
      <c r="J15" s="20"/>
      <c r="K15" s="55"/>
      <c r="L15" s="55"/>
      <c r="M15" s="20"/>
    </row>
    <row r="16" spans="1:19" ht="14.5">
      <c r="A16" s="54"/>
      <c r="B16" s="54"/>
      <c r="C16" s="54"/>
      <c r="D16" s="54"/>
      <c r="E16" s="54"/>
      <c r="F16" s="20"/>
      <c r="G16" s="20"/>
      <c r="H16" s="20"/>
      <c r="I16" s="20"/>
      <c r="J16" s="20"/>
      <c r="K16" s="55"/>
      <c r="L16" s="55"/>
      <c r="M16" s="20"/>
    </row>
    <row r="17" spans="1:13" ht="14.5">
      <c r="A17" s="54"/>
      <c r="B17" s="54"/>
      <c r="C17" s="54"/>
      <c r="D17" s="54"/>
      <c r="E17" s="54"/>
      <c r="F17" s="20"/>
      <c r="G17" s="20"/>
      <c r="H17" s="20"/>
      <c r="I17" s="20"/>
      <c r="J17" s="20"/>
      <c r="K17" s="55"/>
      <c r="L17" s="55"/>
      <c r="M17" s="20"/>
    </row>
    <row r="18" spans="1:13" ht="14.5">
      <c r="A18" s="54"/>
      <c r="B18" s="54"/>
      <c r="C18" s="54"/>
      <c r="D18" s="54"/>
      <c r="E18" s="54"/>
      <c r="F18" s="20"/>
      <c r="G18" s="20"/>
      <c r="H18" s="20"/>
      <c r="I18" s="20"/>
      <c r="J18" s="20"/>
      <c r="K18" s="55"/>
      <c r="L18" s="55"/>
      <c r="M18" s="20"/>
    </row>
    <row r="19" spans="1:13" ht="14.5">
      <c r="A19" s="54"/>
      <c r="B19" s="54"/>
      <c r="C19" s="54"/>
      <c r="D19" s="54"/>
      <c r="E19" s="54"/>
      <c r="F19" s="20"/>
      <c r="G19" s="20"/>
      <c r="H19" s="20"/>
      <c r="I19" s="20"/>
      <c r="J19" s="20"/>
      <c r="K19" s="55"/>
      <c r="L19" s="55"/>
      <c r="M19" s="20"/>
    </row>
    <row r="20" spans="1:13" ht="14.5">
      <c r="A20" s="54"/>
      <c r="B20" s="54"/>
      <c r="C20" s="54"/>
      <c r="D20" s="54"/>
      <c r="E20" s="54"/>
      <c r="F20" s="20"/>
      <c r="G20" s="20"/>
      <c r="H20" s="20"/>
      <c r="I20" s="20"/>
      <c r="J20" s="20"/>
      <c r="K20" s="55"/>
      <c r="L20" s="55"/>
      <c r="M20" s="20"/>
    </row>
    <row r="21" spans="1:13" ht="14.5">
      <c r="A21" s="54"/>
      <c r="B21" s="54"/>
      <c r="C21" s="54"/>
      <c r="D21" s="54"/>
      <c r="E21" s="54"/>
      <c r="F21" s="20"/>
      <c r="G21" s="20"/>
      <c r="H21" s="20"/>
      <c r="I21" s="20"/>
      <c r="J21" s="20"/>
      <c r="K21" s="55"/>
      <c r="L21" s="55"/>
      <c r="M21" s="20"/>
    </row>
    <row r="22" spans="1:13" ht="14.5">
      <c r="A22" s="54"/>
      <c r="B22" s="54"/>
      <c r="C22" s="54"/>
      <c r="D22" s="54"/>
      <c r="E22" s="54"/>
      <c r="F22" s="20"/>
      <c r="G22" s="20"/>
      <c r="H22" s="20"/>
      <c r="I22" s="20"/>
      <c r="J22" s="20"/>
      <c r="K22" s="55"/>
      <c r="L22" s="55"/>
      <c r="M22" s="20"/>
    </row>
    <row r="23" spans="1:13" ht="14.5">
      <c r="A23" s="54"/>
      <c r="B23" s="54"/>
      <c r="C23" s="54"/>
      <c r="D23" s="54"/>
      <c r="E23" s="54"/>
      <c r="F23" s="20"/>
      <c r="G23" s="20"/>
      <c r="H23" s="55"/>
      <c r="I23" s="55"/>
      <c r="J23" s="55"/>
      <c r="K23" s="55"/>
      <c r="L23" s="55"/>
      <c r="M23" s="20"/>
    </row>
    <row r="24" spans="1:13" ht="14.5">
      <c r="A24" s="54"/>
      <c r="B24" s="54"/>
      <c r="C24" s="54"/>
      <c r="D24" s="54"/>
      <c r="E24" s="54"/>
      <c r="F24" s="20"/>
      <c r="G24" s="20"/>
      <c r="H24" s="55"/>
      <c r="I24" s="55"/>
      <c r="J24" s="55"/>
      <c r="K24" s="55"/>
      <c r="L24" s="55"/>
      <c r="M24" s="20"/>
    </row>
    <row r="25" spans="1:13" ht="14.5">
      <c r="A25" s="54"/>
      <c r="B25" s="54"/>
      <c r="C25" s="54"/>
      <c r="D25" s="54"/>
      <c r="E25" s="54"/>
      <c r="F25" s="20"/>
      <c r="G25" s="20"/>
      <c r="H25" s="55"/>
      <c r="I25" s="55"/>
      <c r="J25" s="55"/>
      <c r="K25" s="55"/>
      <c r="L25" s="55"/>
      <c r="M25" s="20"/>
    </row>
    <row r="26" spans="1:13" ht="14.5">
      <c r="A26" s="54"/>
      <c r="B26" s="54"/>
      <c r="C26" s="54"/>
      <c r="D26" s="54"/>
      <c r="E26" s="54"/>
      <c r="F26" s="20"/>
      <c r="G26" s="20"/>
      <c r="H26" s="55"/>
      <c r="I26" s="55"/>
      <c r="J26" s="55"/>
      <c r="K26" s="55"/>
      <c r="L26" s="55"/>
      <c r="M26" s="20"/>
    </row>
    <row r="27" spans="1:13" ht="14.5">
      <c r="A27" s="54"/>
      <c r="B27" s="54"/>
      <c r="C27" s="54"/>
      <c r="D27" s="54"/>
      <c r="E27" s="54"/>
      <c r="F27" s="20"/>
      <c r="G27" s="20"/>
      <c r="H27" s="55"/>
      <c r="I27" s="55"/>
      <c r="J27" s="55"/>
      <c r="K27" s="55"/>
      <c r="L27" s="55"/>
      <c r="M27" s="20"/>
    </row>
    <row r="28" spans="1:13" ht="14.5">
      <c r="A28" s="54"/>
      <c r="B28" s="54"/>
      <c r="C28" s="54"/>
      <c r="D28" s="54"/>
      <c r="E28" s="54"/>
      <c r="F28" s="20"/>
      <c r="G28" s="20"/>
      <c r="H28" s="55"/>
      <c r="I28" s="55"/>
      <c r="J28" s="55"/>
      <c r="K28" s="55"/>
      <c r="L28" s="55"/>
      <c r="M28" s="20"/>
    </row>
    <row r="29" spans="1:13" ht="14.5">
      <c r="A29" s="54"/>
      <c r="B29" s="54"/>
      <c r="C29" s="54"/>
      <c r="D29" s="54"/>
      <c r="E29" s="54"/>
      <c r="F29" s="20"/>
      <c r="G29" s="20"/>
      <c r="H29" s="55"/>
      <c r="I29" s="55"/>
      <c r="J29" s="55"/>
      <c r="K29" s="55"/>
      <c r="L29" s="55"/>
      <c r="M29" s="20"/>
    </row>
    <row r="30" spans="1:13" ht="14.5">
      <c r="A30" s="54"/>
      <c r="B30" s="54"/>
      <c r="C30" s="54"/>
      <c r="D30" s="54"/>
      <c r="E30" s="54"/>
      <c r="F30" s="20"/>
      <c r="G30" s="20"/>
      <c r="H30" s="55"/>
      <c r="I30" s="55"/>
      <c r="J30" s="55"/>
      <c r="K30" s="55"/>
      <c r="L30" s="55"/>
      <c r="M30" s="20"/>
    </row>
    <row r="31" spans="1:13" ht="14.5">
      <c r="A31" s="54"/>
      <c r="B31" s="54"/>
      <c r="C31" s="54"/>
      <c r="D31" s="54"/>
      <c r="E31" s="54"/>
      <c r="F31" s="20"/>
      <c r="G31" s="20"/>
      <c r="H31" s="55"/>
      <c r="I31" s="55"/>
      <c r="J31" s="55"/>
      <c r="K31" s="55"/>
      <c r="L31" s="55"/>
      <c r="M31" s="20"/>
    </row>
    <row r="32" spans="1:13" ht="14.5">
      <c r="A32" s="54"/>
      <c r="B32" s="54"/>
      <c r="C32" s="54"/>
      <c r="D32" s="54"/>
      <c r="E32" s="54"/>
      <c r="F32" s="20"/>
      <c r="G32" s="20"/>
      <c r="H32" s="55"/>
      <c r="I32" s="55"/>
      <c r="J32" s="55"/>
      <c r="K32" s="55"/>
      <c r="L32" s="55"/>
      <c r="M32" s="20"/>
    </row>
    <row r="33" spans="1:13" ht="14.5">
      <c r="A33" s="54"/>
      <c r="B33" s="54"/>
      <c r="C33" s="54"/>
      <c r="D33" s="54"/>
      <c r="E33" s="54"/>
      <c r="F33" s="20"/>
      <c r="G33" s="20"/>
      <c r="H33" s="55"/>
      <c r="I33" s="55"/>
      <c r="J33" s="55"/>
      <c r="K33" s="55"/>
      <c r="L33" s="55"/>
      <c r="M33" s="20"/>
    </row>
    <row r="34" spans="1:13" ht="14.5">
      <c r="A34" s="54"/>
      <c r="B34" s="54"/>
      <c r="C34" s="54"/>
      <c r="D34" s="54"/>
      <c r="E34" s="54"/>
      <c r="F34" s="20"/>
      <c r="G34" s="20"/>
      <c r="H34" s="55"/>
      <c r="I34" s="55"/>
      <c r="J34" s="55"/>
      <c r="K34" s="55"/>
      <c r="L34" s="55"/>
      <c r="M34" s="20"/>
    </row>
    <row r="35" spans="1:13" ht="14.5">
      <c r="A35" s="54"/>
      <c r="B35" s="54"/>
      <c r="C35" s="54"/>
      <c r="D35" s="54"/>
      <c r="E35" s="54"/>
      <c r="F35" s="20"/>
      <c r="G35" s="20"/>
      <c r="H35" s="55"/>
      <c r="I35" s="55"/>
      <c r="J35" s="55"/>
      <c r="K35" s="55"/>
      <c r="L35" s="55"/>
      <c r="M35" s="20"/>
    </row>
    <row r="36" spans="1:13" ht="14.5">
      <c r="A36" s="54"/>
      <c r="B36" s="54"/>
      <c r="C36" s="54"/>
      <c r="D36" s="54"/>
      <c r="E36" s="54"/>
      <c r="F36" s="20"/>
      <c r="G36" s="20"/>
      <c r="H36" s="55"/>
      <c r="I36" s="55"/>
      <c r="J36" s="55"/>
      <c r="K36" s="55"/>
      <c r="L36" s="55"/>
      <c r="M36" s="20"/>
    </row>
    <row r="37" spans="1:13" ht="14.5">
      <c r="A37" s="54"/>
      <c r="B37" s="54"/>
      <c r="C37" s="54"/>
      <c r="D37" s="54"/>
      <c r="E37" s="54"/>
      <c r="F37" s="20"/>
      <c r="G37" s="20"/>
      <c r="H37" s="55"/>
      <c r="I37" s="55"/>
      <c r="J37" s="55"/>
      <c r="K37" s="55"/>
      <c r="L37" s="55"/>
      <c r="M37" s="20"/>
    </row>
    <row r="38" spans="1:13" ht="14.5">
      <c r="A38" s="54"/>
      <c r="B38" s="54"/>
      <c r="C38" s="54"/>
      <c r="D38" s="54"/>
      <c r="E38" s="54"/>
      <c r="F38" s="20"/>
      <c r="G38" s="20"/>
      <c r="H38" s="55"/>
      <c r="I38" s="55"/>
      <c r="J38" s="55"/>
      <c r="K38" s="55"/>
      <c r="L38" s="55"/>
      <c r="M38" s="20"/>
    </row>
    <row r="39" spans="1:13" ht="14.5">
      <c r="A39" s="54"/>
      <c r="B39" s="54"/>
      <c r="C39" s="54"/>
      <c r="D39" s="54"/>
      <c r="E39" s="54"/>
      <c r="F39" s="20"/>
      <c r="G39" s="20"/>
      <c r="H39" s="55"/>
      <c r="I39" s="55"/>
      <c r="J39" s="55"/>
      <c r="K39" s="55"/>
      <c r="L39" s="55"/>
      <c r="M39" s="20"/>
    </row>
    <row r="40" spans="1:13" ht="14.5">
      <c r="A40" s="54"/>
      <c r="B40" s="54"/>
      <c r="C40" s="54"/>
      <c r="D40" s="54"/>
      <c r="E40" s="54"/>
      <c r="F40" s="20"/>
      <c r="G40" s="20"/>
      <c r="H40" s="55"/>
      <c r="I40" s="55"/>
      <c r="J40" s="55"/>
      <c r="K40" s="55"/>
      <c r="L40" s="55"/>
      <c r="M40" s="20"/>
    </row>
    <row r="41" spans="1:13" ht="14.5">
      <c r="A41" s="54"/>
      <c r="B41" s="54"/>
      <c r="C41" s="54"/>
      <c r="D41" s="54"/>
      <c r="E41" s="54"/>
      <c r="F41" s="20"/>
      <c r="G41" s="20"/>
      <c r="H41" s="55"/>
      <c r="I41" s="55"/>
      <c r="J41" s="55"/>
      <c r="K41" s="55" t="str" cm="1">
        <f t="array" ref="K41">IF(SUMPRODUCT(--(F42:K42&lt;&gt;""))=0,"",IF(G41="","Enter method",IF(C42&lt;&gt;F42,IF(LEN(I42)&lt;10,"Please explain change int M/ment type; Ensure method is fully explained.",IF(C42&lt;&gt;F42,"Please explain change int M/ment type",IF(LEN(I42)&lt;10,"Ensure method is fully explained.","OK"))))))</f>
        <v/>
      </c>
      <c r="L41" s="55"/>
      <c r="M41" s="20"/>
    </row>
    <row r="42" spans="1:13" ht="14.5">
      <c r="A42" s="54"/>
      <c r="B42" s="54"/>
      <c r="C42" s="54"/>
      <c r="D42" s="54"/>
      <c r="F42" s="20"/>
      <c r="G42" s="20"/>
      <c r="H42" s="55"/>
      <c r="K42" s="55" t="str" cm="1">
        <f t="array" ref="K42">IF(SUMPRODUCT(--(F43:K43&lt;&gt;""))=0,"",IF(G42="","Enter method",IF(C43&lt;&gt;F43,IF(LEN(I43)&lt;10,"Please explain change int M/ment type; Ensure method is fully explained.",IF(C43&lt;&gt;F43,"Please explain change int M/ment type",IF(LEN(I43)&lt;10,"Ensure method is fully explained.","OK"))))))</f>
        <v/>
      </c>
      <c r="L42" s="57"/>
      <c r="M42" s="20"/>
    </row>
    <row r="43" spans="1:13" ht="14.5">
      <c r="A43" s="54"/>
      <c r="B43" s="54"/>
      <c r="C43" s="54"/>
      <c r="D43" s="54"/>
      <c r="F43" s="20"/>
      <c r="G43" s="20"/>
      <c r="H43" s="55"/>
      <c r="K43" s="55" t="str" cm="1">
        <f t="array" ref="K43">IF(SUMPRODUCT(--(F44:K44&lt;&gt;""))=0,"",IF(G43="","Enter method",IF(C44&lt;&gt;F44,IF(LEN(I44)&lt;10,"Please explain change int M/ment type; Ensure method is fully explained.",IF(C44&lt;&gt;F44,"Please explain change int M/ment type",IF(LEN(I44)&lt;10,"Ensure method is fully explained.","OK"))))))</f>
        <v/>
      </c>
      <c r="L43" s="57"/>
      <c r="M43" s="20"/>
    </row>
    <row r="44" spans="1:13" ht="14.5">
      <c r="A44" s="54"/>
      <c r="B44" s="54"/>
      <c r="C44" s="54"/>
      <c r="D44" s="54"/>
      <c r="F44" s="20"/>
      <c r="G44" s="20"/>
      <c r="H44" s="55"/>
      <c r="K44" s="55" t="str" cm="1">
        <f t="array" ref="K44">IF(SUMPRODUCT(--(F45:K45&lt;&gt;""))=0,"",IF(G44="","Enter method",IF(C45&lt;&gt;F45,IF(LEN(I45)&lt;10,"Please explain change int M/ment type; Ensure method is fully explained.",IF(C45&lt;&gt;F45,"Please explain change int M/ment type",IF(LEN(I45)&lt;10,"Ensure method is fully explained.","OK"))))))</f>
        <v/>
      </c>
      <c r="M44" s="20"/>
    </row>
    <row r="45" spans="1:13" ht="14.5">
      <c r="A45" s="54"/>
      <c r="B45" s="54"/>
      <c r="C45" s="54"/>
      <c r="D45" s="54"/>
      <c r="F45" s="20"/>
      <c r="G45" s="20"/>
      <c r="H45" s="55"/>
      <c r="K45" s="55" t="str" cm="1">
        <f t="array" ref="K45">IF(SUMPRODUCT(--(F46:K46&lt;&gt;""))=0,"",IF(G45="","Enter method",IF(C46&lt;&gt;F46,IF(LEN(I46)&lt;10,"Please explain change int M/ment type; Ensure method is fully explained.",IF(C46&lt;&gt;F46,"Please explain change int M/ment type",IF(LEN(I46)&lt;10,"Ensure method is fully explained.","OK"))))))</f>
        <v/>
      </c>
      <c r="M45" s="20"/>
    </row>
    <row r="46" spans="1:13" ht="14.5">
      <c r="A46" s="54"/>
      <c r="B46" s="54"/>
      <c r="C46" s="54"/>
      <c r="D46" s="54"/>
      <c r="F46" s="20"/>
      <c r="G46" s="20"/>
      <c r="H46" s="55"/>
      <c r="K46" s="55" t="str" cm="1">
        <f t="array" ref="K46">IF(SUMPRODUCT(--(F47:K47&lt;&gt;""))=0,"",IF(G46="","Enter method",IF(C47&lt;&gt;F47,IF(LEN(I47)&lt;10,"Please explain change int M/ment type; Ensure method is fully explained.",IF(C47&lt;&gt;F47,"Please explain change int M/ment type",IF(LEN(I47)&lt;10,"Ensure method is fully explained.","OK"))))))</f>
        <v/>
      </c>
      <c r="M46" s="20"/>
    </row>
    <row r="47" spans="1:13" ht="14.5">
      <c r="A47" s="54"/>
      <c r="B47" s="54"/>
      <c r="C47" s="54"/>
      <c r="D47" s="54"/>
      <c r="F47" s="20"/>
      <c r="G47" s="20"/>
      <c r="H47" s="55"/>
      <c r="K47" s="55" t="str" cm="1">
        <f t="array" ref="K47">IF(SUMPRODUCT(--(F48:K48&lt;&gt;""))=0,"",IF(G47="","Enter method",IF(C48&lt;&gt;F48,IF(LEN(I48)&lt;10,"Please explain change int M/ment type; Ensure method is fully explained.",IF(C48&lt;&gt;F48,"Please explain change int M/ment type",IF(LEN(I48)&lt;10,"Ensure method is fully explained.","OK"))))))</f>
        <v/>
      </c>
      <c r="M47" s="20"/>
    </row>
    <row r="48" spans="1:13" ht="14.5">
      <c r="A48" s="54"/>
      <c r="B48" s="54"/>
      <c r="C48" s="54"/>
      <c r="D48" s="54"/>
      <c r="F48" s="20"/>
      <c r="G48" s="20"/>
      <c r="H48" s="55"/>
      <c r="K48" s="55" t="str" cm="1">
        <f t="array" ref="K48">IF(SUMPRODUCT(--(F49:K49&lt;&gt;""))=0,"",IF(G48="","Enter method",IF(C49&lt;&gt;F49,IF(LEN(I49)&lt;10,"Please explain change int M/ment type; Ensure method is fully explained.",IF(C49&lt;&gt;F49,"Please explain change int M/ment type",IF(LEN(I49)&lt;10,"Ensure method is fully explained.","OK"))))))</f>
        <v/>
      </c>
      <c r="M48" s="20"/>
    </row>
    <row r="49" spans="6:13" ht="14.5">
      <c r="F49" s="20"/>
      <c r="G49" s="20"/>
      <c r="H49" s="55"/>
      <c r="K49" s="55" t="str" cm="1">
        <f t="array" ref="K49">IF(SUMPRODUCT(--(F50:K50&lt;&gt;""))=0,"",IF(G49="","Enter method",IF(C50&lt;&gt;F50,IF(LEN(I50)&lt;10,"Please explain change int M/ment type; Ensure method is fully explained.",IF(C50&lt;&gt;F50,"Please explain change int M/ment type",IF(LEN(I50)&lt;10,"Ensure method is fully explained.","OK"))))))</f>
        <v/>
      </c>
      <c r="M49" s="20"/>
    </row>
    <row r="50" spans="6:13" ht="14.5">
      <c r="F50" s="20"/>
      <c r="G50" s="20"/>
      <c r="H50" s="55"/>
      <c r="K50" s="55" t="str" cm="1">
        <f t="array" ref="K50">IF(SUMPRODUCT(--(F51:K51&lt;&gt;""))=0,"",IF(G50="","Enter method",IF(C51&lt;&gt;F51,IF(LEN(I51)&lt;10,"Please explain change int M/ment type; Ensure method is fully explained.",IF(C51&lt;&gt;F51,"Please explain change int M/ment type",IF(LEN(I51)&lt;10,"Ensure method is fully explained.","OK"))))))</f>
        <v/>
      </c>
      <c r="M50" s="20"/>
    </row>
    <row r="51" spans="6:13" ht="14.5">
      <c r="F51" s="58"/>
      <c r="G51" s="20"/>
      <c r="H51" s="55"/>
      <c r="K51" s="55" t="str" cm="1">
        <f t="array" ref="K51">IF(SUMPRODUCT(--(F52:K52&lt;&gt;""))=0,"",IF(G51="","Enter method",IF(C52&lt;&gt;F52,IF(LEN(I52)&lt;10,"Please explain change int M/ment type; Ensure method is fully explained.",IF(C52&lt;&gt;F52,"Please explain change int M/ment type",IF(LEN(I52)&lt;10,"Ensure method is fully explained.","OK"))))))</f>
        <v/>
      </c>
      <c r="M51" s="59"/>
    </row>
    <row r="52" spans="6:13" ht="14.5">
      <c r="F52" s="58"/>
      <c r="G52" s="20"/>
      <c r="H52" s="55"/>
      <c r="K52" s="55" t="str" cm="1">
        <f t="array" ref="K52">IF(SUMPRODUCT(--(F53:K53&lt;&gt;""))=0,"",IF(G52="","Enter method",IF(C53&lt;&gt;F53,IF(LEN(I53)&lt;10,"Please explain change int M/ment type; Ensure method is fully explained.",IF(C53&lt;&gt;F53,"Please explain change int M/ment type",IF(LEN(I53)&lt;10,"Ensure method is fully explained.","OK"))))))</f>
        <v/>
      </c>
      <c r="M52" s="59"/>
    </row>
    <row r="53" spans="6:13" ht="14.5">
      <c r="F53" s="58"/>
      <c r="G53" s="20"/>
      <c r="H53" s="55"/>
      <c r="K53" s="55" t="str" cm="1">
        <f t="array" ref="K53">IF(SUMPRODUCT(--(F54:K54&lt;&gt;""))=0,"",IF(G53="","Enter method",IF(C54&lt;&gt;F54,IF(LEN(I54)&lt;10,"Please explain change int M/ment type; Ensure method is fully explained.",IF(C54&lt;&gt;F54,"Please explain change int M/ment type",IF(LEN(I54)&lt;10,"Ensure method is fully explained.","OK"))))))</f>
        <v/>
      </c>
      <c r="M53" s="59"/>
    </row>
    <row r="54" spans="6:13" ht="14.5">
      <c r="F54" s="58"/>
      <c r="G54" s="20"/>
      <c r="H54" s="55"/>
      <c r="K54" s="55" t="str" cm="1">
        <f t="array" ref="K54">IF(SUMPRODUCT(--(F55:K55&lt;&gt;""))=0,"",IF(G54="","Enter method",IF(C55&lt;&gt;F55,IF(LEN(I55)&lt;10,"Please explain change int M/ment type; Ensure method is fully explained.",IF(C55&lt;&gt;F55,"Please explain change int M/ment type",IF(LEN(I55)&lt;10,"Ensure method is fully explained.","OK"))))))</f>
        <v/>
      </c>
      <c r="M54" s="59"/>
    </row>
    <row r="55" spans="6:13" ht="14.5">
      <c r="K55" s="55" t="str" cm="1">
        <f t="array" ref="K55">IF(SUMPRODUCT(--(F56:K56&lt;&gt;""))=0,"",IF(G55="","Enter method",IF(C56&lt;&gt;F56,IF(LEN(I56)&lt;10,"Please explain change int M/ment type; Ensure method is fully explained.",IF(C56&lt;&gt;F56,"Please explain change int M/ment type",IF(LEN(I56)&lt;10,"Ensure method is fully explained.","OK"))))))</f>
        <v/>
      </c>
      <c r="M55" s="59"/>
    </row>
    <row r="56" spans="6:13" ht="14.5">
      <c r="K56" s="55" t="str" cm="1">
        <f t="array" ref="K56">IF(SUMPRODUCT(--(F57:K57&lt;&gt;""))=0,"",IF(G56="","Enter method",IF(C57&lt;&gt;F57,IF(LEN(I57)&lt;10,"Please explain change int M/ment type; Ensure method is fully explained.",IF(C57&lt;&gt;F57,"Please explain change int M/ment type",IF(LEN(I57)&lt;10,"Ensure method is fully explained.","OK"))))))</f>
        <v/>
      </c>
      <c r="M56" s="59"/>
    </row>
    <row r="57" spans="6:13" ht="14.5">
      <c r="K57" s="55" t="str" cm="1">
        <f t="array" ref="K57">IF(SUMPRODUCT(--(F58:K58&lt;&gt;""))=0,"",IF(G57="","Enter method",IF(C58&lt;&gt;F58,IF(LEN(I58)&lt;10,"Please explain change int M/ment type; Ensure method is fully explained.",IF(C58&lt;&gt;F58,"Please explain change int M/ment type",IF(LEN(I58)&lt;10,"Ensure method is fully explained.","OK"))))))</f>
        <v/>
      </c>
      <c r="M57" s="59"/>
    </row>
    <row r="58" spans="6:13" ht="14.5">
      <c r="K58" s="55" t="str" cm="1">
        <f t="array" ref="K58">IF(SUMPRODUCT(--(F59:K59&lt;&gt;""))=0,"",IF(G58="","Enter method",IF(C59&lt;&gt;F59,IF(LEN(I59)&lt;10,"Please explain change int M/ment type; Ensure method is fully explained.",IF(C59&lt;&gt;F59,"Please explain change int M/ment type",IF(LEN(I59)&lt;10,"Ensure method is fully explained.","OK"))))))</f>
        <v/>
      </c>
      <c r="M58" s="59"/>
    </row>
    <row r="59" spans="6:13" ht="14.5">
      <c r="K59" s="55" t="str" cm="1">
        <f t="array" ref="K59">IF(SUMPRODUCT(--(F60:K60&lt;&gt;""))=0,"",IF(G59="","Enter method",IF(C60&lt;&gt;F60,IF(LEN(I60)&lt;10,"Please explain change int M/ment type; Ensure method is fully explained.",IF(C60&lt;&gt;F60,"Please explain change int M/ment type",IF(LEN(I60)&lt;10,"Ensure method is fully explained.","OK"))))))</f>
        <v/>
      </c>
      <c r="M59" s="59"/>
    </row>
    <row r="60" spans="6:13" ht="14.5">
      <c r="K60" s="55" t="str" cm="1">
        <f t="array" ref="K60">IF(SUMPRODUCT(--(F61:K61&lt;&gt;""))=0,"",IF(G60="","Enter method",IF(C61&lt;&gt;F61,IF(LEN(I61)&lt;10,"Please explain change int M/ment type; Ensure method is fully explained.",IF(C61&lt;&gt;F61,"Please explain change int M/ment type",IF(LEN(I61)&lt;10,"Ensure method is fully explained.","OK"))))))</f>
        <v/>
      </c>
      <c r="M60" s="59"/>
    </row>
    <row r="61" spans="6:13" ht="14.5">
      <c r="K61" s="55" t="str" cm="1">
        <f t="array" ref="K61">IF(SUMPRODUCT(--(F62:K62&lt;&gt;""))=0,"",IF(G61="","Enter method",IF(C62&lt;&gt;F62,IF(LEN(I62)&lt;10,"Please explain change int M/ment type; Ensure method is fully explained.",IF(C62&lt;&gt;F62,"Please explain change int M/ment type",IF(LEN(I62)&lt;10,"Ensure method is fully explained.","OK"))))))</f>
        <v/>
      </c>
      <c r="M61" s="59"/>
    </row>
    <row r="62" spans="6:13" ht="14.5">
      <c r="K62" s="55" t="str" cm="1">
        <f t="array" ref="K62">IF(SUMPRODUCT(--(F63:K63&lt;&gt;""))=0,"",IF(G62="","Enter method",IF(C63&lt;&gt;F63,IF(LEN(I63)&lt;10,"Please explain change int M/ment type; Ensure method is fully explained.",IF(C63&lt;&gt;F63,"Please explain change int M/ment type",IF(LEN(I63)&lt;10,"Ensure method is fully explained.","OK"))))))</f>
        <v/>
      </c>
      <c r="M62" s="59"/>
    </row>
    <row r="63" spans="6:13" ht="14.5">
      <c r="K63" s="55" t="str" cm="1">
        <f t="array" ref="K63">IF(SUMPRODUCT(--(F64:K64&lt;&gt;""))=0,"",IF(G63="","Enter method",IF(C64&lt;&gt;F64,IF(LEN(I64)&lt;10,"Please explain change int M/ment type; Ensure method is fully explained.",IF(C64&lt;&gt;F64,"Please explain change int M/ment type",IF(LEN(I64)&lt;10,"Ensure method is fully explained.","OK"))))))</f>
        <v/>
      </c>
      <c r="M63" s="59"/>
    </row>
    <row r="64" spans="6:13" ht="14.5">
      <c r="K64" s="55" t="str" cm="1">
        <f t="array" ref="K64">IF(SUMPRODUCT(--(F65:K65&lt;&gt;""))=0,"",IF(G64="","Enter method",IF(C65&lt;&gt;F65,IF(LEN(I65)&lt;10,"Please explain change int M/ment type; Ensure method is fully explained.",IF(C65&lt;&gt;F65,"Please explain change int M/ment type",IF(LEN(I65)&lt;10,"Ensure method is fully explained.","OK"))))))</f>
        <v/>
      </c>
      <c r="M64" s="59"/>
    </row>
    <row r="65" spans="11:13" ht="14.5">
      <c r="K65" s="55" t="str" cm="1">
        <f t="array" ref="K65">IF(SUMPRODUCT(--(F66:K66&lt;&gt;""))=0,"",IF(G65="","Enter method",IF(C66&lt;&gt;F66,IF(LEN(I66)&lt;10,"Please explain change int M/ment type; Ensure method is fully explained.",IF(C66&lt;&gt;F66,"Please explain change int M/ment type",IF(LEN(I66)&lt;10,"Ensure method is fully explained.","OK"))))))</f>
        <v/>
      </c>
      <c r="M65" s="59"/>
    </row>
    <row r="66" spans="11:13" ht="14.5">
      <c r="K66" s="55" t="str" cm="1">
        <f t="array" ref="K66">IF(SUMPRODUCT(--(F67:K67&lt;&gt;""))=0,"",IF(G66="","Enter method",IF(C67&lt;&gt;F67,IF(LEN(I67)&lt;10,"Please explain change int M/ment type; Ensure method is fully explained.",IF(C67&lt;&gt;F67,"Please explain change int M/ment type",IF(LEN(I67)&lt;10,"Ensure method is fully explained.","OK"))))))</f>
        <v/>
      </c>
      <c r="M66" s="59"/>
    </row>
    <row r="67" spans="11:13" ht="14.5">
      <c r="K67" s="55" t="str" cm="1">
        <f t="array" ref="K67">IF(SUMPRODUCT(--(F68:K68&lt;&gt;""))=0,"",IF(G67="","Enter method",IF(C68&lt;&gt;F68,IF(LEN(I68)&lt;10,"Please explain change int M/ment type; Ensure method is fully explained.",IF(C68&lt;&gt;F68,"Please explain change int M/ment type",IF(LEN(I68)&lt;10,"Ensure method is fully explained.","OK"))))))</f>
        <v/>
      </c>
      <c r="M67" s="59"/>
    </row>
    <row r="68" spans="11:13" ht="14.5">
      <c r="K68" s="55" t="str" cm="1">
        <f t="array" ref="K68">IF(SUMPRODUCT(--(F69:K69&lt;&gt;""))=0,"",IF(G68="","Enter method",IF(C69&lt;&gt;F69,IF(LEN(I69)&lt;10,"Please explain change int M/ment type; Ensure method is fully explained.",IF(C69&lt;&gt;F69,"Please explain change int M/ment type",IF(LEN(I69)&lt;10,"Ensure method is fully explained.","OK"))))))</f>
        <v/>
      </c>
      <c r="M68" s="59"/>
    </row>
    <row r="69" spans="11:13" ht="14.5">
      <c r="K69" s="55" t="str" cm="1">
        <f t="array" ref="K69">IF(SUMPRODUCT(--(F70:K70&lt;&gt;""))=0,"",IF(G69="","Enter method",IF(C70&lt;&gt;F70,IF(LEN(I70)&lt;10,"Please explain change int M/ment type; Ensure method is fully explained.",IF(C70&lt;&gt;F70,"Please explain change int M/ment type",IF(LEN(I70)&lt;10,"Ensure method is fully explained.","OK"))))))</f>
        <v/>
      </c>
      <c r="M69" s="59"/>
    </row>
    <row r="70" spans="11:13" ht="14.5">
      <c r="K70" s="55" t="str" cm="1">
        <f t="array" ref="K70">IF(SUMPRODUCT(--(F71:K71&lt;&gt;""))=0,"",IF(G70="","Enter method",IF(C71&lt;&gt;F71,IF(LEN(I71)&lt;10,"Please explain change int M/ment type; Ensure method is fully explained.",IF(C71&lt;&gt;F71,"Please explain change int M/ment type",IF(LEN(I71)&lt;10,"Ensure method is fully explained.","OK"))))))</f>
        <v/>
      </c>
      <c r="M70" s="59"/>
    </row>
    <row r="71" spans="11:13" ht="14.5">
      <c r="K71" s="55" t="str" cm="1">
        <f t="array" ref="K71">IF(SUMPRODUCT(--(F72:K72&lt;&gt;""))=0,"",IF(G71="","Enter method",IF(C72&lt;&gt;F72,IF(LEN(I72)&lt;10,"Please explain change int M/ment type; Ensure method is fully explained.",IF(C72&lt;&gt;F72,"Please explain change int M/ment type",IF(LEN(I72)&lt;10,"Ensure method is fully explained.","OK"))))))</f>
        <v/>
      </c>
      <c r="M71" s="59"/>
    </row>
    <row r="72" spans="11:13" ht="14.5">
      <c r="K72" s="55" t="str" cm="1">
        <f t="array" ref="K72">IF(SUMPRODUCT(--(F73:K73&lt;&gt;""))=0,"",IF(G72="","Enter method",IF(C73&lt;&gt;F73,IF(LEN(I73)&lt;10,"Please explain change int M/ment type; Ensure method is fully explained.",IF(C73&lt;&gt;F73,"Please explain change int M/ment type",IF(LEN(I73)&lt;10,"Ensure method is fully explained.","OK"))))))</f>
        <v/>
      </c>
      <c r="M72" s="59"/>
    </row>
    <row r="73" spans="11:13" ht="14.5">
      <c r="K73" s="55" t="str" cm="1">
        <f t="array" ref="K73">IF(SUMPRODUCT(--(F74:K74&lt;&gt;""))=0,"",IF(G73="","Enter method",IF(C74&lt;&gt;F74,IF(LEN(I74)&lt;10,"Please explain change int M/ment type; Ensure method is fully explained.",IF(C74&lt;&gt;F74,"Please explain change int M/ment type",IF(LEN(I74)&lt;10,"Ensure method is fully explained.","OK"))))))</f>
        <v/>
      </c>
      <c r="M73" s="59"/>
    </row>
    <row r="74" spans="11:13" ht="14.5">
      <c r="K74" s="55" t="str" cm="1">
        <f t="array" ref="K74">IF(SUMPRODUCT(--(F75:K75&lt;&gt;""))=0,"",IF(G74="","Enter method",IF(C75&lt;&gt;F75,IF(LEN(I75)&lt;10,"Please explain change int M/ment type; Ensure method is fully explained.",IF(C75&lt;&gt;F75,"Please explain change int M/ment type",IF(LEN(I75)&lt;10,"Ensure method is fully explained.","OK"))))))</f>
        <v/>
      </c>
      <c r="M74" s="59"/>
    </row>
    <row r="75" spans="11:13" ht="14.5">
      <c r="K75" s="55" t="str" cm="1">
        <f t="array" ref="K75">IF(SUMPRODUCT(--(F76:K76&lt;&gt;""))=0,"",IF(G75="","Enter method",IF(C76&lt;&gt;F76,IF(LEN(I76)&lt;10,"Please explain change int M/ment type; Ensure method is fully explained.",IF(C76&lt;&gt;F76,"Please explain change int M/ment type",IF(LEN(I76)&lt;10,"Ensure method is fully explained.","OK"))))))</f>
        <v/>
      </c>
      <c r="M75" s="59"/>
    </row>
    <row r="76" spans="11:13" ht="14.5">
      <c r="K76" s="55" t="str" cm="1">
        <f t="array" ref="K76">IF(SUMPRODUCT(--(F77:K77&lt;&gt;""))=0,"",IF(G76="","Enter method",IF(C77&lt;&gt;F77,IF(LEN(I77)&lt;10,"Please explain change int M/ment type; Ensure method is fully explained.",IF(C77&lt;&gt;F77,"Please explain change int M/ment type",IF(LEN(I77)&lt;10,"Ensure method is fully explained.","OK"))))))</f>
        <v/>
      </c>
      <c r="M76" s="59"/>
    </row>
    <row r="77" spans="11:13" ht="14.5">
      <c r="K77" s="55" t="str" cm="1">
        <f t="array" ref="K77">IF(SUMPRODUCT(--(F78:K78&lt;&gt;""))=0,"",IF(G77="","Enter method",IF(C78&lt;&gt;F78,IF(LEN(I78)&lt;10,"Please explain change int M/ment type; Ensure method is fully explained.",IF(C78&lt;&gt;F78,"Please explain change int M/ment type",IF(LEN(I78)&lt;10,"Ensure method is fully explained.","OK"))))))</f>
        <v/>
      </c>
      <c r="M77" s="59"/>
    </row>
    <row r="78" spans="11:13" ht="14.5">
      <c r="K78" s="55" t="str" cm="1">
        <f t="array" ref="K78">IF(SUMPRODUCT(--(F79:K79&lt;&gt;""))=0,"",IF(G78="","Enter method",IF(C79&lt;&gt;F79,IF(LEN(I79)&lt;10,"Please explain change int M/ment type; Ensure method is fully explained.",IF(C79&lt;&gt;F79,"Please explain change int M/ment type",IF(LEN(I79)&lt;10,"Ensure method is fully explained.","OK"))))))</f>
        <v/>
      </c>
      <c r="M78" s="59"/>
    </row>
    <row r="79" spans="11:13" ht="14.5">
      <c r="K79" s="55" t="str" cm="1">
        <f t="array" ref="K79">IF(SUMPRODUCT(--(F80:K80&lt;&gt;""))=0,"",IF(G79="","Enter method",IF(C80&lt;&gt;F80,IF(LEN(I80)&lt;10,"Please explain change int M/ment type; Ensure method is fully explained.",IF(C80&lt;&gt;F80,"Please explain change int M/ment type",IF(LEN(I80)&lt;10,"Ensure method is fully explained.","OK"))))))</f>
        <v/>
      </c>
      <c r="M79" s="59"/>
    </row>
    <row r="80" spans="11:13" ht="14.5">
      <c r="K80" s="55" t="str" cm="1">
        <f t="array" ref="K80">IF(SUMPRODUCT(--(F81:K81&lt;&gt;""))=0,"",IF(G80="","Enter method",IF(C81&lt;&gt;F81,IF(LEN(I81)&lt;10,"Please explain change int M/ment type; Ensure method is fully explained.",IF(C81&lt;&gt;F81,"Please explain change int M/ment type",IF(LEN(I81)&lt;10,"Ensure method is fully explained.","OK"))))))</f>
        <v/>
      </c>
      <c r="M80" s="59"/>
    </row>
    <row r="81" spans="11:13" ht="14.5">
      <c r="K81" s="55" t="str" cm="1">
        <f t="array" ref="K81">IF(SUMPRODUCT(--(F82:K82&lt;&gt;""))=0,"",IF(G81="","Enter method",IF(C82&lt;&gt;F82,IF(LEN(I82)&lt;10,"Please explain change int M/ment type; Ensure method is fully explained.",IF(C82&lt;&gt;F82,"Please explain change int M/ment type",IF(LEN(I82)&lt;10,"Ensure method is fully explained.","OK"))))))</f>
        <v/>
      </c>
      <c r="M81" s="59"/>
    </row>
    <row r="82" spans="11:13" ht="14.5">
      <c r="K82" s="55" t="str" cm="1">
        <f t="array" ref="K82">IF(SUMPRODUCT(--(F83:K83&lt;&gt;""))=0,"",IF(G82="","Enter method",IF(C83&lt;&gt;F83,IF(LEN(I83)&lt;10,"Please explain change int M/ment type; Ensure method is fully explained.",IF(C83&lt;&gt;F83,"Please explain change int M/ment type",IF(LEN(I83)&lt;10,"Ensure method is fully explained.","OK"))))))</f>
        <v/>
      </c>
      <c r="M82" s="59"/>
    </row>
    <row r="83" spans="11:13" ht="14.5">
      <c r="K83" s="55" t="str" cm="1">
        <f t="array" ref="K83">IF(SUMPRODUCT(--(F84:K84&lt;&gt;""))=0,"",IF(G83="","Enter method",IF(C84&lt;&gt;F84,IF(LEN(I84)&lt;10,"Please explain change int M/ment type; Ensure method is fully explained.",IF(C84&lt;&gt;F84,"Please explain change int M/ment type",IF(LEN(I84)&lt;10,"Ensure method is fully explained.","OK"))))))</f>
        <v/>
      </c>
      <c r="M83" s="59"/>
    </row>
    <row r="84" spans="11:13" ht="14.5">
      <c r="K84" s="55" t="str" cm="1">
        <f t="array" ref="K84">IF(SUMPRODUCT(--(F85:K85&lt;&gt;""))=0,"",IF(G84="","Enter method",IF(C85&lt;&gt;F85,IF(LEN(I85)&lt;10,"Please explain change int M/ment type; Ensure method is fully explained.",IF(C85&lt;&gt;F85,"Please explain change int M/ment type",IF(LEN(I85)&lt;10,"Ensure method is fully explained.","OK"))))))</f>
        <v/>
      </c>
      <c r="M84" s="59"/>
    </row>
    <row r="85" spans="11:13" ht="14.5">
      <c r="K85" s="55" t="str" cm="1">
        <f t="array" ref="K85">IF(SUMPRODUCT(--(F86:K86&lt;&gt;""))=0,"",IF(G85="","Enter method",IF(C86&lt;&gt;F86,IF(LEN(I86)&lt;10,"Please explain change int M/ment type; Ensure method is fully explained.",IF(C86&lt;&gt;F86,"Please explain change int M/ment type",IF(LEN(I86)&lt;10,"Ensure method is fully explained.","OK"))))))</f>
        <v/>
      </c>
      <c r="M85" s="59"/>
    </row>
    <row r="86" spans="11:13" ht="14.5">
      <c r="K86" s="55" t="str" cm="1">
        <f t="array" ref="K86">IF(SUMPRODUCT(--(F87:K87&lt;&gt;""))=0,"",IF(G86="","Enter method",IF(C87&lt;&gt;F87,IF(LEN(I87)&lt;10,"Please explain change int M/ment type; Ensure method is fully explained.",IF(C87&lt;&gt;F87,"Please explain change int M/ment type",IF(LEN(I87)&lt;10,"Ensure method is fully explained.","OK"))))))</f>
        <v/>
      </c>
      <c r="M86" s="59"/>
    </row>
    <row r="87" spans="11:13" ht="14.5">
      <c r="K87" s="55" t="str" cm="1">
        <f t="array" ref="K87">IF(SUMPRODUCT(--(F88:K88&lt;&gt;""))=0,"",IF(G87="","Enter method",IF(C88&lt;&gt;F88,IF(LEN(I88)&lt;10,"Please explain change int M/ment type; Ensure method is fully explained.",IF(C88&lt;&gt;F88,"Please explain change int M/ment type",IF(LEN(I88)&lt;10,"Ensure method is fully explained.","OK"))))))</f>
        <v/>
      </c>
      <c r="M87" s="59"/>
    </row>
    <row r="88" spans="11:13" ht="14.5">
      <c r="K88" s="55" t="str" cm="1">
        <f t="array" ref="K88">IF(SUMPRODUCT(--(F89:K89&lt;&gt;""))=0,"",IF(G88="","Enter method",IF(C89&lt;&gt;F89,IF(LEN(I89)&lt;10,"Please explain change int M/ment type; Ensure method is fully explained.",IF(C89&lt;&gt;F89,"Please explain change int M/ment type",IF(LEN(I89)&lt;10,"Ensure method is fully explained.","OK"))))))</f>
        <v/>
      </c>
      <c r="M88" s="59"/>
    </row>
    <row r="89" spans="11:13" ht="14.5">
      <c r="K89" s="55" t="str" cm="1">
        <f t="array" ref="K89">IF(SUMPRODUCT(--(F90:K90&lt;&gt;""))=0,"",IF(G89="","Enter method",IF(C90&lt;&gt;F90,IF(LEN(I90)&lt;10,"Please explain change int M/ment type; Ensure method is fully explained.",IF(C90&lt;&gt;F90,"Please explain change int M/ment type",IF(LEN(I90)&lt;10,"Ensure method is fully explained.","OK"))))))</f>
        <v/>
      </c>
      <c r="M89" s="59"/>
    </row>
    <row r="90" spans="11:13" ht="14.5">
      <c r="K90" s="55" t="str" cm="1">
        <f t="array" ref="K90">IF(SUMPRODUCT(--(F91:K91&lt;&gt;""))=0,"",IF(G90="","Enter method",IF(C91&lt;&gt;F91,IF(LEN(I91)&lt;10,"Please explain change int M/ment type; Ensure method is fully explained.",IF(C91&lt;&gt;F91,"Please explain change int M/ment type",IF(LEN(I91)&lt;10,"Ensure method is fully explained.","OK"))))))</f>
        <v/>
      </c>
      <c r="M90" s="59"/>
    </row>
    <row r="91" spans="11:13" ht="14.5">
      <c r="K91" s="55" t="str" cm="1">
        <f t="array" ref="K91">IF(SUMPRODUCT(--(F92:K92&lt;&gt;""))=0,"",IF(G91="","Enter method",IF(C92&lt;&gt;F92,IF(LEN(I92)&lt;10,"Please explain change int M/ment type; Ensure method is fully explained.",IF(C92&lt;&gt;F92,"Please explain change int M/ment type",IF(LEN(I92)&lt;10,"Ensure method is fully explained.","OK"))))))</f>
        <v/>
      </c>
      <c r="M91" s="59"/>
    </row>
    <row r="92" spans="11:13" ht="14.5">
      <c r="K92" s="55" t="str" cm="1">
        <f t="array" ref="K92">IF(SUMPRODUCT(--(F93:K93&lt;&gt;""))=0,"",IF(G92="","Enter method",IF(C93&lt;&gt;F93,IF(LEN(I93)&lt;10,"Please explain change int M/ment type; Ensure method is fully explained.",IF(C93&lt;&gt;F93,"Please explain change int M/ment type",IF(LEN(I93)&lt;10,"Ensure method is fully explained.","OK"))))))</f>
        <v/>
      </c>
      <c r="M92" s="59"/>
    </row>
    <row r="93" spans="11:13" ht="14.5">
      <c r="K93" s="55" t="str" cm="1">
        <f t="array" ref="K93">IF(SUMPRODUCT(--(F94:K94&lt;&gt;""))=0,"",IF(G93="","Enter method",IF(C94&lt;&gt;F94,IF(LEN(I94)&lt;10,"Please explain change int M/ment type; Ensure method is fully explained.",IF(C94&lt;&gt;F94,"Please explain change int M/ment type",IF(LEN(I94)&lt;10,"Ensure method is fully explained.","OK"))))))</f>
        <v/>
      </c>
      <c r="M93" s="59"/>
    </row>
    <row r="94" spans="11:13" ht="14.5">
      <c r="K94" s="55" t="str" cm="1">
        <f t="array" ref="K94">IF(SUMPRODUCT(--(F95:K95&lt;&gt;""))=0,"",IF(G94="","Enter method",IF(C95&lt;&gt;F95,IF(LEN(I95)&lt;10,"Please explain change int M/ment type; Ensure method is fully explained.",IF(C95&lt;&gt;F95,"Please explain change int M/ment type",IF(LEN(I95)&lt;10,"Ensure method is fully explained.","OK"))))))</f>
        <v/>
      </c>
      <c r="M94" s="59"/>
    </row>
    <row r="95" spans="11:13" ht="14.5">
      <c r="K95" s="55" t="str" cm="1">
        <f t="array" ref="K95">IF(SUMPRODUCT(--(F96:K96&lt;&gt;""))=0,"",IF(G95="","Enter method",IF(C96&lt;&gt;F96,IF(LEN(I96)&lt;10,"Please explain change int M/ment type; Ensure method is fully explained.",IF(C96&lt;&gt;F96,"Please explain change int M/ment type",IF(LEN(I96)&lt;10,"Ensure method is fully explained.","OK"))))))</f>
        <v/>
      </c>
      <c r="M95" s="59"/>
    </row>
    <row r="96" spans="11:13" ht="14.5">
      <c r="K96" s="55" t="str" cm="1">
        <f t="array" ref="K96">IF(SUMPRODUCT(--(F97:K97&lt;&gt;""))=0,"",IF(G96="","Enter method",IF(C97&lt;&gt;F97,IF(LEN(I97)&lt;10,"Please explain change int M/ment type; Ensure method is fully explained.",IF(C97&lt;&gt;F97,"Please explain change int M/ment type",IF(LEN(I97)&lt;10,"Ensure method is fully explained.","OK"))))))</f>
        <v/>
      </c>
      <c r="M96" s="59"/>
    </row>
    <row r="97" spans="11:13" ht="14.5">
      <c r="K97" s="55" t="str" cm="1">
        <f t="array" ref="K97">IF(SUMPRODUCT(--(F98:K98&lt;&gt;""))=0,"",IF(G97="","Enter method",IF(C98&lt;&gt;F98,IF(LEN(I98)&lt;10,"Please explain change int M/ment type; Ensure method is fully explained.",IF(C98&lt;&gt;F98,"Please explain change int M/ment type",IF(LEN(I98)&lt;10,"Ensure method is fully explained.","OK"))))))</f>
        <v/>
      </c>
      <c r="M97" s="59"/>
    </row>
    <row r="98" spans="11:13" ht="14.5">
      <c r="K98" s="55" t="str" cm="1">
        <f t="array" ref="K98">IF(SUMPRODUCT(--(F99:K99&lt;&gt;""))=0,"",IF(G98="","Enter method",IF(C99&lt;&gt;F99,IF(LEN(I99)&lt;10,"Please explain change int M/ment type; Ensure method is fully explained.",IF(C99&lt;&gt;F99,"Please explain change int M/ment type",IF(LEN(I99)&lt;10,"Ensure method is fully explained.","OK"))))))</f>
        <v/>
      </c>
      <c r="M98" s="59"/>
    </row>
    <row r="99" spans="11:13" ht="14.5">
      <c r="K99" s="55" t="str" cm="1">
        <f t="array" ref="K99">IF(SUMPRODUCT(--(F100:K100&lt;&gt;""))=0,"",IF(G99="","Enter method",IF(C100&lt;&gt;F100,IF(LEN(I100)&lt;10,"Please explain change int M/ment type; Ensure method is fully explained.",IF(C100&lt;&gt;F100,"Please explain change int M/ment type",IF(LEN(I100)&lt;10,"Ensure method is fully explained.","OK"))))))</f>
        <v/>
      </c>
      <c r="M99" s="59"/>
    </row>
    <row r="100" spans="11:13" ht="14.5">
      <c r="K100" s="55" t="str" cm="1">
        <f t="array" ref="K100">IF(SUMPRODUCT(--(F101:K101&lt;&gt;""))=0,"",IF(G100="","Enter method",IF(C101&lt;&gt;F101,IF(LEN(I101)&lt;10,"Please explain change int M/ment type; Ensure method is fully explained.",IF(C101&lt;&gt;F101,"Please explain change int M/ment type",IF(LEN(I101)&lt;10,"Ensure method is fully explained.","OK"))))))</f>
        <v/>
      </c>
      <c r="M100" s="59"/>
    </row>
    <row r="101" spans="11:13" ht="14.5">
      <c r="K101" s="55" t="str" cm="1">
        <f t="array" ref="K101">IF(SUMPRODUCT(--(F102:K102&lt;&gt;""))=0,"",IF(G101="","Enter method",IF(C102&lt;&gt;F102,IF(LEN(I102)&lt;10,"Please explain change int M/ment type; Ensure method is fully explained.",IF(C102&lt;&gt;F102,"Please explain change int M/ment type",IF(LEN(I102)&lt;10,"Ensure method is fully explained.","OK"))))))</f>
        <v/>
      </c>
      <c r="M101" s="59"/>
    </row>
    <row r="102" spans="11:13" ht="14.5">
      <c r="K102" s="55" t="str" cm="1">
        <f t="array" ref="K102">IF(SUMPRODUCT(--(F103:K103&lt;&gt;""))=0,"",IF(G102="","Enter method",IF(C103&lt;&gt;F103,IF(LEN(I103)&lt;10,"Please explain change int M/ment type; Ensure method is fully explained.",IF(C103&lt;&gt;F103,"Please explain change int M/ment type",IF(LEN(I103)&lt;10,"Ensure method is fully explained.","OK"))))))</f>
        <v/>
      </c>
      <c r="M102" s="59"/>
    </row>
    <row r="103" spans="11:13" ht="14.5">
      <c r="K103" s="55" t="str" cm="1">
        <f t="array" ref="K103">IF(SUMPRODUCT(--(F104:K104&lt;&gt;""))=0,"",IF(G103="","Enter method",IF(C104&lt;&gt;F104,IF(LEN(I104)&lt;10,"Please explain change int M/ment type; Ensure method is fully explained.",IF(C104&lt;&gt;F104,"Please explain change int M/ment type",IF(LEN(I104)&lt;10,"Ensure method is fully explained.","OK"))))))</f>
        <v/>
      </c>
      <c r="M103" s="59"/>
    </row>
    <row r="104" spans="11:13" ht="14.5">
      <c r="K104" s="55" t="str" cm="1">
        <f t="array" ref="K104">IF(SUMPRODUCT(--(F105:K105&lt;&gt;""))=0,"",IF(G104="","Enter method",IF(C105&lt;&gt;F105,IF(LEN(I105)&lt;10,"Please explain change int M/ment type; Ensure method is fully explained.",IF(C105&lt;&gt;F105,"Please explain change int M/ment type",IF(LEN(I105)&lt;10,"Ensure method is fully explained.","OK"))))))</f>
        <v/>
      </c>
      <c r="M104" s="59"/>
    </row>
    <row r="105" spans="11:13" ht="14.5">
      <c r="K105" s="55" t="str" cm="1">
        <f t="array" ref="K105">IF(SUMPRODUCT(--(F106:K106&lt;&gt;""))=0,"",IF(G105="","Enter method",IF(C106&lt;&gt;F106,IF(LEN(I106)&lt;10,"Please explain change int M/ment type; Ensure method is fully explained.",IF(C106&lt;&gt;F106,"Please explain change int M/ment type",IF(LEN(I106)&lt;10,"Ensure method is fully explained.","OK"))))))</f>
        <v/>
      </c>
      <c r="M105" s="59"/>
    </row>
    <row r="106" spans="11:13" ht="14.5">
      <c r="K106" s="55" t="str" cm="1">
        <f t="array" ref="K106">IF(SUMPRODUCT(--(F107:K107&lt;&gt;""))=0,"",IF(G106="","Enter method",IF(C107&lt;&gt;F107,IF(LEN(I107)&lt;10,"Please explain change int M/ment type; Ensure method is fully explained.",IF(C107&lt;&gt;F107,"Please explain change int M/ment type",IF(LEN(I107)&lt;10,"Ensure method is fully explained.","OK"))))))</f>
        <v/>
      </c>
      <c r="M106" s="59"/>
    </row>
  </sheetData>
  <sheetProtection formatCells="0" formatRows="0"/>
  <mergeCells count="3">
    <mergeCell ref="C2:E2"/>
    <mergeCell ref="F2:J2"/>
    <mergeCell ref="R2:S2"/>
  </mergeCells>
  <phoneticPr fontId="16" type="noConversion"/>
  <conditionalFormatting sqref="G11:G12">
    <cfRule type="expression" dxfId="15" priority="13">
      <formula>AND(NOT(ISBLANK(G11)),G11&lt;&gt;D11)</formula>
    </cfRule>
  </conditionalFormatting>
  <conditionalFormatting sqref="H5:H10">
    <cfRule type="expression" dxfId="14" priority="1">
      <formula>AND(FIND("explain",K5)&gt;0,LEN(H5)&lt;10,I5&gt;0)</formula>
    </cfRule>
  </conditionalFormatting>
  <conditionalFormatting sqref="J9:J10">
    <cfRule type="expression" dxfId="13" priority="2">
      <formula>ISNUMBER(SEARCH("country", K9))</formula>
    </cfRule>
  </conditionalFormatting>
  <conditionalFormatting sqref="K5:K106">
    <cfRule type="containsText" dxfId="12" priority="14" operator="containsText" text="enter">
      <formula>NOT(ISERROR(SEARCH("enter",K5)))</formula>
    </cfRule>
    <cfRule type="containsText" dxfId="11" priority="15" operator="containsText" text="please">
      <formula>NOT(ISERROR(SEARCH("please",K5)))</formula>
    </cfRule>
    <cfRule type="containsText" dxfId="10" priority="16" operator="containsText" text="error">
      <formula>NOT(ISERROR(SEARCH("error",K5)))</formula>
    </cfRule>
    <cfRule type="containsText" dxfId="9" priority="17" operator="containsText" text="check">
      <formula>NOT(ISERROR(SEARCH("check",K5)))</formula>
    </cfRule>
    <cfRule type="containsText" dxfId="8" priority="18" operator="containsText" text="fully">
      <formula>NOT(ISERROR(SEARCH("fully",K5)))</formula>
    </cfRule>
  </conditionalFormatting>
  <conditionalFormatting sqref="L5:L10">
    <cfRule type="containsText" dxfId="7" priority="9" operator="containsText" text="pleas">
      <formula>NOT(ISERROR(SEARCH("pleas",L5)))</formula>
    </cfRule>
    <cfRule type="containsText" dxfId="6" priority="10" operator="containsText" text="Ensure">
      <formula>NOT(ISERROR(SEARCH("Ensure",L5)))</formula>
    </cfRule>
  </conditionalFormatting>
  <conditionalFormatting sqref="L5:L17">
    <cfRule type="containsText" dxfId="5" priority="11" operator="containsText" text="enter">
      <formula>NOT(ISERROR(SEARCH("enter",L5)))</formula>
    </cfRule>
  </conditionalFormatting>
  <conditionalFormatting sqref="M5:M10">
    <cfRule type="expression" dxfId="4" priority="3">
      <formula>R5=FALSE</formula>
    </cfRule>
  </conditionalFormatting>
  <conditionalFormatting sqref="M11:M106">
    <cfRule type="expression" dxfId="3" priority="12">
      <formula>AND(ISBLANK(M11),FIND("qual",L11)&gt;0)</formula>
    </cfRule>
  </conditionalFormatting>
  <dataValidations count="2">
    <dataValidation type="decimal" allowBlank="1" showInputMessage="1" showErrorMessage="1" errorTitle="Error in value" error="You must enter a value between 2 and 1,000,000. Please try again_x000a_ " promptTitle="Enter waste tonnage" sqref="I11:J20" xr:uid="{3B9BA0BF-14F6-2744-BF54-1E9214879974}">
      <formula1>0</formula1>
      <formula2>1000000</formula2>
    </dataValidation>
    <dataValidation type="custom" allowBlank="1" showInputMessage="1" showErrorMessage="1" errorTitle="Emission" error="Please enter a number. Zero (0) means no emissions for the current year. Leave blank if not applicable" promptTitle="Emission" prompt="Please enter a number. Zero (0) means no emissions for the current year. Leave blank if not applicable" sqref="I9:I10" xr:uid="{7F54221B-D0AE-46A4-A6FB-5B9170B641E4}">
      <formula1>AND(ISNUMBER(I9),I9&gt;=0)</formula1>
    </dataValidation>
  </dataValidations>
  <pageMargins left="0.7" right="0.7" top="0.75" bottom="0.75" header="0.3" footer="0.3"/>
  <pageSetup paperSize="9" orientation="portrait" r:id="rId1"/>
  <headerFooter>
    <oddHeader>&amp;C&amp;"Aptos"&amp;10&amp;K000000 PUBLIC&amp;1#_x000D_&amp;"Calibri"&amp;11&amp;K000000&amp;"Calibri"&amp;11&amp;K000000</oddHeader>
    <oddFooter>&amp;C&amp;"Calibri"&amp;11&amp;K000000_x000D_&amp;1#&amp;"Aptos"&amp;10&amp;K000000 PUBLIC</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384E59E3-5738-47C9-A5E7-D572CDC627EE}">
          <x14:formula1>
            <xm:f>Codes!$A$2:$A$4</xm:f>
          </x14:formula1>
          <xm:sqref>F5:F10</xm:sqref>
        </x14:dataValidation>
        <x14:dataValidation type="list" allowBlank="1" showInputMessage="1" showErrorMessage="1" xr:uid="{0EA7BB4E-6EEF-459D-A4F7-B88C59DDFE9F}">
          <x14:formula1>
            <xm:f>OFFSET(Codes!$E$31,1,MATCH(F5,Codes!$E$31:$G$31,0)-1,Codes!E60,1)</xm:f>
          </x14:formula1>
          <xm:sqref>G5:G10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F25B7-C494-4674-858E-1E59A0372E28}">
  <sheetPr codeName="Sheet6">
    <tabColor theme="0" tint="-0.34998626667073579"/>
  </sheetPr>
  <dimension ref="B1:R36"/>
  <sheetViews>
    <sheetView showGridLines="0" zoomScale="90" zoomScaleNormal="90" workbookViewId="0">
      <pane ySplit="6" topLeftCell="A36" activePane="bottomLeft" state="frozen"/>
      <selection pane="bottomLeft" activeCell="D9" sqref="D9"/>
    </sheetView>
  </sheetViews>
  <sheetFormatPr defaultColWidth="9.1796875" defaultRowHeight="14.5"/>
  <cols>
    <col min="1" max="1" width="5.26953125" style="2" customWidth="1"/>
    <col min="2" max="2" width="23.26953125" style="2" customWidth="1"/>
    <col min="3" max="3" width="32.54296875" style="2" customWidth="1"/>
    <col min="4" max="4" width="25.453125" style="2" customWidth="1"/>
    <col min="5" max="5" width="67.1796875" style="2" customWidth="1"/>
    <col min="6" max="6" width="28.7265625" style="2" bestFit="1" customWidth="1"/>
    <col min="7" max="7" width="27.54296875" style="2" customWidth="1"/>
    <col min="8" max="16" width="9.1796875" style="2"/>
    <col min="17" max="17" width="31.453125" style="2" hidden="1" customWidth="1"/>
    <col min="18" max="18" width="0" style="2" hidden="1" customWidth="1"/>
    <col min="19" max="16384" width="9.1796875" style="2"/>
  </cols>
  <sheetData>
    <row r="1" spans="2:18" ht="18.5">
      <c r="B1" s="1" t="s">
        <v>80</v>
      </c>
    </row>
    <row r="3" spans="2:18" ht="15" customHeight="1">
      <c r="B3" s="259" t="s">
        <v>81</v>
      </c>
      <c r="C3" s="259"/>
      <c r="D3" s="259"/>
      <c r="E3" s="259"/>
    </row>
    <row r="4" spans="2:18">
      <c r="C4" s="17"/>
    </row>
    <row r="5" spans="2:18">
      <c r="B5" s="2" t="s">
        <v>82</v>
      </c>
      <c r="C5" s="2" t="s">
        <v>83</v>
      </c>
    </row>
    <row r="6" spans="2:18">
      <c r="C6" s="31" t="s">
        <v>84</v>
      </c>
    </row>
    <row r="8" spans="2:18" ht="30.75" customHeight="1">
      <c r="B8" s="63" t="s">
        <v>85</v>
      </c>
      <c r="C8" s="64" t="s">
        <v>86</v>
      </c>
      <c r="D8" s="64" t="s">
        <v>87</v>
      </c>
      <c r="E8" s="60" t="s">
        <v>88</v>
      </c>
      <c r="F8" s="60" t="s">
        <v>89</v>
      </c>
      <c r="G8" s="60" t="s">
        <v>90</v>
      </c>
      <c r="Q8" s="255" t="s">
        <v>42</v>
      </c>
      <c r="R8" s="237"/>
    </row>
    <row r="9" spans="2:18" ht="28.5" customHeight="1">
      <c r="B9" s="260" t="s">
        <v>91</v>
      </c>
      <c r="C9" s="35" t="s">
        <v>92</v>
      </c>
      <c r="D9" s="61"/>
      <c r="E9" s="37"/>
      <c r="F9" s="37"/>
      <c r="G9" s="189">
        <f>IF(ISBLANK(D9),0,IF(ISNA(VLOOKUP("Carbon dioxide",'Pollutant emissions'!A:K,11,FALSE)),0,IFERROR(D9/VLOOKUP("Carbon dioxide",'Pollutant emissions'!A:K,11,FALSE),"Emission must &lt;= Total Emission in pollutant tab")))</f>
        <v>0</v>
      </c>
      <c r="Q9" s="17" t="e">
        <f>IF(VLOOKUP("Carbon dioxide",'Pollutant emissions'!A:K,11,FALSE)&gt;=D9,"","An ERROR has occurred in this table or the carbon total emission in reported in the ""Pollutant emissions"" tab ")</f>
        <v>#N/A</v>
      </c>
      <c r="R9" s="2" t="e">
        <f t="shared" ref="R9:R17" si="0">IF(LEN(Q9)=0,TRUE,FALSE)</f>
        <v>#N/A</v>
      </c>
    </row>
    <row r="10" spans="2:18" ht="28.5" customHeight="1">
      <c r="B10" s="260"/>
      <c r="C10" s="35" t="s">
        <v>93</v>
      </c>
      <c r="D10" s="61"/>
      <c r="E10" s="37"/>
      <c r="F10" s="37"/>
      <c r="G10" s="189">
        <f>IF(ISBLANK(D10),0,IF(ISNA(VLOOKUP("Carbon dioxide",'Pollutant emissions'!A:K,11,FALSE)),0,IFERROR(D10/VLOOKUP("Carbon dioxide",'Pollutant emissions'!A:K,11,FALSE),"Emission must &lt;= Total Emission in pollutant tab")))</f>
        <v>0</v>
      </c>
      <c r="Q10" s="17" t="e">
        <f>IF(VLOOKUP("Carbon dioxide",'Pollutant emissions'!A:K,11,FALSE)&gt;=D10,"","An ERROR has occurred in this table or the carbon total emission in reported in the ""Pollutant emissions"" tab ")</f>
        <v>#N/A</v>
      </c>
      <c r="R10" s="2" t="e">
        <f t="shared" si="0"/>
        <v>#N/A</v>
      </c>
    </row>
    <row r="11" spans="2:18" ht="28.5" customHeight="1">
      <c r="B11" s="261"/>
      <c r="C11" s="35" t="s">
        <v>94</v>
      </c>
      <c r="D11" s="61"/>
      <c r="E11" s="37"/>
      <c r="F11" s="37"/>
      <c r="G11" s="189">
        <f>IF(ISBLANK(D11),0,IF(ISNA(VLOOKUP("Carbon dioxide",'Pollutant emissions'!A:K,11,FALSE)),0,IFERROR(D11/VLOOKUP("Carbon dioxide",'Pollutant emissions'!A:K,11,FALSE),"Emission must &lt;= Total Emission in pollutant tab")))</f>
        <v>0</v>
      </c>
      <c r="Q11" s="17" t="e">
        <f>IF(VLOOKUP("Carbon dioxide",'Pollutant emissions'!A:K,11,FALSE)&gt;=D11,"","An ERROR has occurred in this table or the carbon total emission in reported in the ""Pollutant emissions"" tab ")</f>
        <v>#N/A</v>
      </c>
      <c r="R11" s="2" t="e">
        <f t="shared" si="0"/>
        <v>#N/A</v>
      </c>
    </row>
    <row r="12" spans="2:18" ht="28.5" customHeight="1">
      <c r="B12" s="262" t="s">
        <v>95</v>
      </c>
      <c r="C12" s="49" t="s">
        <v>96</v>
      </c>
      <c r="D12" s="62"/>
      <c r="E12" s="39"/>
      <c r="F12" s="39"/>
      <c r="G12" s="190">
        <f>IF(ISBLANK(D12),0,IF(ISNA(VLOOKUP("Carbon dioxide",'Pollutant emissions'!A:K,11,FALSE)),0,IFERROR(D12/VLOOKUP("Carbon dioxide",'Pollutant emissions'!A:K,11,FALSE),"Emission must &lt;= Total Emission in pollutant tab")))</f>
        <v>0</v>
      </c>
      <c r="Q12" s="17" t="e">
        <f>IF(VLOOKUP("Carbon dioxide",'Pollutant emissions'!A:K,11,FALSE)&gt;=D12,"","An ERROR has occurred in this table or the carbon total emission in reported in the ""Pollutant emissions"" tab ")</f>
        <v>#N/A</v>
      </c>
      <c r="R12" s="2" t="e">
        <f t="shared" si="0"/>
        <v>#N/A</v>
      </c>
    </row>
    <row r="13" spans="2:18" ht="28.5" customHeight="1">
      <c r="B13" s="263"/>
      <c r="C13" s="49" t="s">
        <v>97</v>
      </c>
      <c r="D13" s="61"/>
      <c r="E13" s="37"/>
      <c r="F13" s="37"/>
      <c r="G13" s="189">
        <f>IF(ISBLANK(D13),0,IF(ISNA(VLOOKUP("Carbon dioxide",'Pollutant emissions'!A:K,11,FALSE)),0,IFERROR(D13/VLOOKUP("Carbon dioxide",'Pollutant emissions'!A:K,11,FALSE),"Emission must &lt;= Total Emission in pollutant tab")))</f>
        <v>0</v>
      </c>
      <c r="Q13" s="17" t="e">
        <f>IF(VLOOKUP("Carbon dioxide",'Pollutant emissions'!A:K,11,FALSE)&gt;=D13,"","An ERROR has occurred in this table or the carbon total emission in reported in the ""Pollutant emissions"" tab ")</f>
        <v>#N/A</v>
      </c>
      <c r="R13" s="2" t="e">
        <f t="shared" si="0"/>
        <v>#N/A</v>
      </c>
    </row>
    <row r="14" spans="2:18" ht="28.5" customHeight="1">
      <c r="B14" s="50"/>
      <c r="C14" s="49" t="s">
        <v>98</v>
      </c>
      <c r="D14" s="61"/>
      <c r="E14" s="37"/>
      <c r="F14" s="37"/>
      <c r="G14" s="189">
        <f>IF(ISBLANK(D14),0,IF(ISNA(VLOOKUP("Carbon dioxide",'Pollutant emissions'!A:K,11,FALSE)),0,IFERROR(D14/VLOOKUP("Carbon dioxide",'Pollutant emissions'!A:K,11,FALSE),"Emission must &lt;= Total Emission in pollutant tab")))</f>
        <v>0</v>
      </c>
      <c r="Q14" s="17" t="e">
        <f>IF(VLOOKUP("Carbon dioxide",'Pollutant emissions'!A:K,11,FALSE)&gt;=D14,"","An ERROR has occurred in this table or the carbon total emission in reported in the ""Pollutant emissions"" tab ")</f>
        <v>#N/A</v>
      </c>
      <c r="R14" s="2" t="e">
        <f t="shared" si="0"/>
        <v>#N/A</v>
      </c>
    </row>
    <row r="15" spans="2:18" ht="28.5" customHeight="1">
      <c r="B15" s="51"/>
      <c r="C15" s="52" t="s">
        <v>99</v>
      </c>
      <c r="D15" s="61"/>
      <c r="E15" s="37"/>
      <c r="F15" s="37"/>
      <c r="G15" s="189">
        <f>IF(ISBLANK(D15),0,IF(ISNA(VLOOKUP("Carbon dioxide",'Pollutant emissions'!A:K,11,FALSE)),0,IFERROR(D15/VLOOKUP("Carbon dioxide",'Pollutant emissions'!A:K,11,FALSE),"Emission must &lt;= Total Emission in pollutant tab")))</f>
        <v>0</v>
      </c>
      <c r="Q15" s="17" t="e">
        <f>IF(VLOOKUP("Carbon dioxide",'Pollutant emissions'!A:K,11,FALSE)&gt;=D15,"","An ERROR has occurred in this table or the carbon total emission in reported in the ""Pollutant emissions"" tab ")</f>
        <v>#N/A</v>
      </c>
      <c r="R15" s="2" t="e">
        <f t="shared" si="0"/>
        <v>#N/A</v>
      </c>
    </row>
    <row r="16" spans="2:18" ht="28.5" customHeight="1">
      <c r="B16" s="40"/>
      <c r="C16" s="52" t="s">
        <v>99</v>
      </c>
      <c r="D16" s="61"/>
      <c r="E16" s="37"/>
      <c r="F16" s="37"/>
      <c r="G16" s="189">
        <f>IF(ISBLANK(D16),0,IF(ISNA(VLOOKUP("Carbon dioxide",'Pollutant emissions'!A:K,11,FALSE)),0,IFERROR(D16/VLOOKUP("Carbon dioxide",'Pollutant emissions'!A:K,11,FALSE),"Emission must &lt;= Total Emission in pollutant tab")))</f>
        <v>0</v>
      </c>
      <c r="Q16" s="17" t="e">
        <f>IF(VLOOKUP("Carbon dioxide",'Pollutant emissions'!A:K,11,FALSE)&gt;=D16,"","An ERROR has occurred in this table or the carbon total emission in reported in the ""Pollutant emissions"" tab ")</f>
        <v>#N/A</v>
      </c>
      <c r="R16" s="2" t="e">
        <f t="shared" si="0"/>
        <v>#N/A</v>
      </c>
    </row>
    <row r="17" spans="2:18" ht="34.5" customHeight="1">
      <c r="B17" s="32" t="s">
        <v>100</v>
      </c>
      <c r="C17" s="17"/>
      <c r="D17" s="193">
        <f>SUM($D$9:$D$16)</f>
        <v>0</v>
      </c>
      <c r="E17" s="192" t="str">
        <f>IF(D17=0,"",IF(_xlfn.XLOOKUP("Carbon dioxide",'Pollutant emissions'!A5:A163,'Pollutant emissions'!K5:K163,"Carbon dioxide Not in Pollutant Emissions tab",0)=D17=FALSE,"Total emissions do not correspond to total Carbon dioxide emissions in the Pollutant Emissions tab. Please verify values provided.",""))</f>
        <v/>
      </c>
      <c r="G17" s="191">
        <f>SUM(G9:G16)</f>
        <v>0</v>
      </c>
      <c r="Q17" s="17" t="e">
        <f>IF(VLOOKUP("Carbon dioxide",'Pollutant emissions'!A:K,11,FALSE)&gt;=D17,"","An ERROR has occurred in this table or the carbon total emission in reported in the ""Pollutant emissions"" tab ")</f>
        <v>#N/A</v>
      </c>
      <c r="R17" s="2" t="e">
        <f t="shared" si="0"/>
        <v>#N/A</v>
      </c>
    </row>
    <row r="18" spans="2:18">
      <c r="B18" s="33" t="s">
        <v>101</v>
      </c>
      <c r="C18" s="17"/>
    </row>
    <row r="19" spans="2:18">
      <c r="C19" s="17"/>
    </row>
    <row r="20" spans="2:18" ht="15.5">
      <c r="B20" s="42" t="s">
        <v>102</v>
      </c>
      <c r="D20" s="42" t="s">
        <v>103</v>
      </c>
    </row>
    <row r="21" spans="2:18">
      <c r="B21" s="2" t="s">
        <v>104</v>
      </c>
    </row>
    <row r="23" spans="2:18">
      <c r="B23" s="265" t="s">
        <v>105</v>
      </c>
      <c r="C23" s="266"/>
      <c r="D23" s="64" t="s">
        <v>87</v>
      </c>
      <c r="E23" s="60" t="s">
        <v>88</v>
      </c>
      <c r="F23" s="41" t="s">
        <v>106</v>
      </c>
      <c r="G23" s="41" t="s">
        <v>107</v>
      </c>
    </row>
    <row r="24" spans="2:18" ht="43.5">
      <c r="B24" s="260" t="s">
        <v>91</v>
      </c>
      <c r="C24" s="35" t="s">
        <v>108</v>
      </c>
      <c r="D24" s="36"/>
      <c r="E24" s="37"/>
      <c r="F24" s="37"/>
      <c r="G24" s="37"/>
    </row>
    <row r="25" spans="2:18" ht="43.5">
      <c r="B25" s="260"/>
      <c r="C25" s="35" t="s">
        <v>109</v>
      </c>
      <c r="D25" s="36"/>
      <c r="E25" s="37"/>
      <c r="F25" s="37"/>
      <c r="G25" s="37"/>
    </row>
    <row r="26" spans="2:18" ht="43.5">
      <c r="B26" s="262" t="s">
        <v>95</v>
      </c>
      <c r="C26" s="35" t="s">
        <v>110</v>
      </c>
      <c r="D26" s="38"/>
      <c r="E26" s="39"/>
      <c r="F26" s="37"/>
      <c r="G26" s="37"/>
    </row>
    <row r="27" spans="2:18" ht="43.5">
      <c r="B27" s="267"/>
      <c r="C27" s="35" t="s">
        <v>111</v>
      </c>
      <c r="D27" s="36"/>
      <c r="E27" s="37"/>
      <c r="F27" s="37"/>
      <c r="G27" s="37"/>
    </row>
    <row r="28" spans="2:18" ht="30" customHeight="1">
      <c r="B28" s="32" t="s">
        <v>100</v>
      </c>
      <c r="C28" s="17"/>
      <c r="D28" s="194">
        <f>SUM($D$24:$D$27)</f>
        <v>0</v>
      </c>
    </row>
    <row r="29" spans="2:18">
      <c r="B29" s="3"/>
      <c r="C29" s="29"/>
      <c r="D29" s="77"/>
      <c r="E29" s="78"/>
    </row>
    <row r="30" spans="2:18" ht="18.5">
      <c r="B30" s="1" t="s">
        <v>112</v>
      </c>
      <c r="C30" s="17"/>
    </row>
    <row r="31" spans="2:18">
      <c r="B31" s="2" t="s">
        <v>113</v>
      </c>
    </row>
    <row r="32" spans="2:18" ht="34.5" customHeight="1">
      <c r="B32" s="264" t="s">
        <v>114</v>
      </c>
      <c r="C32" s="264"/>
      <c r="D32" s="264"/>
      <c r="E32" s="264"/>
    </row>
    <row r="33" spans="2:5">
      <c r="C33" s="2" t="s">
        <v>115</v>
      </c>
    </row>
    <row r="34" spans="2:5">
      <c r="C34" s="2" t="s">
        <v>116</v>
      </c>
    </row>
    <row r="35" spans="2:5">
      <c r="B35" s="2" t="s">
        <v>117</v>
      </c>
    </row>
    <row r="36" spans="2:5" ht="80.150000000000006" customHeight="1">
      <c r="B36" s="3" t="s">
        <v>118</v>
      </c>
      <c r="C36" s="256"/>
      <c r="D36" s="257"/>
      <c r="E36" s="258"/>
    </row>
  </sheetData>
  <sheetProtection formatCells="0" formatRows="0"/>
  <mergeCells count="9">
    <mergeCell ref="Q8:R8"/>
    <mergeCell ref="C36:E36"/>
    <mergeCell ref="B3:E3"/>
    <mergeCell ref="B9:B11"/>
    <mergeCell ref="B12:B13"/>
    <mergeCell ref="B32:E32"/>
    <mergeCell ref="B23:C23"/>
    <mergeCell ref="B24:B25"/>
    <mergeCell ref="B26:B27"/>
  </mergeCells>
  <conditionalFormatting sqref="D17">
    <cfRule type="expression" dxfId="2" priority="1">
      <formula>FIND("verify",$E$17)</formula>
    </cfRule>
  </conditionalFormatting>
  <conditionalFormatting sqref="E17">
    <cfRule type="containsText" dxfId="1" priority="2" operator="containsText" text="verify">
      <formula>NOT(ISERROR(SEARCH("verify",E17)))</formula>
    </cfRule>
  </conditionalFormatting>
  <conditionalFormatting sqref="G9:G17">
    <cfRule type="expression" dxfId="0" priority="3">
      <formula>G9&gt;1</formula>
    </cfRule>
  </conditionalFormatting>
  <pageMargins left="0.7" right="0.7" top="0.75" bottom="0.75" header="0.3" footer="0.3"/>
  <pageSetup paperSize="9" orientation="portrait" r:id="rId1"/>
  <headerFooter>
    <oddHeader>&amp;C&amp;"Aptos"&amp;10&amp;K000000 PUBLIC&amp;1#_x000D_</oddHeader>
    <oddFooter>&amp;C_x000D_&amp;1#&amp;"Aptos"&amp;10&amp;K000000 PUBLIC</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8EEF81F7-ABBC-46E6-9EA4-A4C90292787A}">
          <x14:formula1>
            <xm:f>Codes!$F$1:$F$3</xm:f>
          </x14:formula1>
          <xm:sqref>F24:F27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80A9F-54C4-4B08-932A-8A442016AC27}">
  <sheetPr codeName="Sheet4"/>
  <dimension ref="A1:AH324"/>
  <sheetViews>
    <sheetView topLeftCell="A42" workbookViewId="0">
      <selection activeCell="V206" sqref="V206"/>
    </sheetView>
  </sheetViews>
  <sheetFormatPr defaultColWidth="8.81640625" defaultRowHeight="14.5"/>
  <cols>
    <col min="1" max="1" width="40.7265625" customWidth="1"/>
    <col min="2" max="2" width="30.26953125" customWidth="1"/>
    <col min="6" max="6" width="11.1796875" bestFit="1" customWidth="1"/>
    <col min="7" max="7" width="44.7265625" bestFit="1" customWidth="1"/>
    <col min="15" max="15" width="27.81640625" customWidth="1"/>
    <col min="16" max="16" width="13.26953125" customWidth="1"/>
  </cols>
  <sheetData>
    <row r="1" spans="1:34">
      <c r="A1" t="s">
        <v>119</v>
      </c>
      <c r="B1" t="s">
        <v>50</v>
      </c>
      <c r="C1" t="s">
        <v>120</v>
      </c>
      <c r="D1" t="s">
        <v>121</v>
      </c>
      <c r="F1" t="s">
        <v>122</v>
      </c>
      <c r="G1" t="s">
        <v>123</v>
      </c>
      <c r="H1" t="e" cm="1">
        <f t="array" aca="1" ref="H1" ca="1">List</f>
        <v>#REF!</v>
      </c>
      <c r="J1" t="e">
        <f ca="1">IF(H1&lt;&gt;0,H1&amp;"-"&amp;I1,"")</f>
        <v>#REF!</v>
      </c>
      <c r="L1" t="e" cm="1">
        <f t="array" aca="1" ref="L1:L2" ca="1">_xlfn.UNIQUE(J1:J98)</f>
        <v>#REF!</v>
      </c>
      <c r="O1" t="s">
        <v>124</v>
      </c>
      <c r="P1" t="s">
        <v>47</v>
      </c>
      <c r="Q1" t="s">
        <v>125</v>
      </c>
      <c r="T1" t="s">
        <v>126</v>
      </c>
      <c r="U1" t="s">
        <v>127</v>
      </c>
      <c r="V1" t="s">
        <v>128</v>
      </c>
      <c r="W1" t="s">
        <v>129</v>
      </c>
      <c r="X1" t="s">
        <v>130</v>
      </c>
      <c r="AA1" t="s">
        <v>130</v>
      </c>
      <c r="AB1" t="s">
        <v>131</v>
      </c>
      <c r="AD1" t="s">
        <v>132</v>
      </c>
      <c r="AH1" t="s">
        <v>133</v>
      </c>
    </row>
    <row r="2" spans="1:34">
      <c r="A2" t="s">
        <v>134</v>
      </c>
      <c r="B2" t="s">
        <v>135</v>
      </c>
      <c r="C2" s="2" t="s">
        <v>136</v>
      </c>
      <c r="D2" s="5" t="s">
        <v>137</v>
      </c>
      <c r="F2" t="s">
        <v>138</v>
      </c>
      <c r="G2" t="s">
        <v>139</v>
      </c>
      <c r="J2" t="str">
        <f t="shared" ref="J2:J65" si="0">IF(H2&lt;&gt;0,H2&amp;"-"&amp;I2,"")</f>
        <v/>
      </c>
      <c r="L2" t="str">
        <f ca="1"/>
        <v/>
      </c>
      <c r="O2" t="s">
        <v>140</v>
      </c>
      <c r="P2" t="s">
        <v>141</v>
      </c>
      <c r="Q2">
        <v>10</v>
      </c>
      <c r="T2" t="str">
        <f>_xlfn.IFNA(VLOOKUP(U2,AH:AH,1,FALSE),"Not released in last 5 years")</f>
        <v>1(a)</v>
      </c>
      <c r="U2" t="s">
        <v>142</v>
      </c>
      <c r="V2" t="s">
        <v>143</v>
      </c>
      <c r="W2" t="s">
        <v>144</v>
      </c>
      <c r="X2" t="s">
        <v>145</v>
      </c>
      <c r="Y2" t="s">
        <v>146</v>
      </c>
      <c r="AA2" t="s">
        <v>147</v>
      </c>
      <c r="AB2" t="s">
        <v>148</v>
      </c>
      <c r="AD2" t="s">
        <v>149</v>
      </c>
      <c r="AH2" t="s">
        <v>142</v>
      </c>
    </row>
    <row r="3" spans="1:34">
      <c r="A3" t="s">
        <v>150</v>
      </c>
      <c r="B3" t="s">
        <v>151</v>
      </c>
      <c r="C3" s="2" t="s">
        <v>152</v>
      </c>
      <c r="D3" s="5" t="s">
        <v>153</v>
      </c>
      <c r="F3" t="s">
        <v>154</v>
      </c>
      <c r="G3" t="s">
        <v>155</v>
      </c>
      <c r="J3" t="str">
        <f t="shared" si="0"/>
        <v/>
      </c>
      <c r="O3" t="s">
        <v>156</v>
      </c>
      <c r="P3" t="s">
        <v>141</v>
      </c>
      <c r="Q3">
        <v>1</v>
      </c>
      <c r="T3" t="str">
        <f t="shared" ref="T3:T59" si="1">_xlfn.IFNA(VLOOKUP(U3,AH:AH,1,FALSE),"Not released in last 5 years")</f>
        <v>1(b)</v>
      </c>
      <c r="U3" t="s">
        <v>157</v>
      </c>
      <c r="V3" t="s">
        <v>143</v>
      </c>
      <c r="W3" t="s">
        <v>158</v>
      </c>
      <c r="X3" t="s">
        <v>145</v>
      </c>
      <c r="Y3" t="s">
        <v>146</v>
      </c>
      <c r="AA3" t="s">
        <v>159</v>
      </c>
      <c r="AB3" t="s">
        <v>160</v>
      </c>
      <c r="AD3" t="s">
        <v>161</v>
      </c>
      <c r="AH3" t="s">
        <v>157</v>
      </c>
    </row>
    <row r="4" spans="1:34">
      <c r="A4" t="s">
        <v>162</v>
      </c>
      <c r="B4" t="s">
        <v>163</v>
      </c>
      <c r="C4" t="s">
        <v>164</v>
      </c>
      <c r="D4" t="s">
        <v>165</v>
      </c>
      <c r="G4" t="s">
        <v>166</v>
      </c>
      <c r="J4" t="str">
        <f t="shared" si="0"/>
        <v/>
      </c>
      <c r="O4" t="s">
        <v>167</v>
      </c>
      <c r="P4" t="s">
        <v>141</v>
      </c>
      <c r="Q4">
        <v>1000</v>
      </c>
      <c r="T4" t="str">
        <f t="shared" si="1"/>
        <v>1(c)</v>
      </c>
      <c r="U4" t="s">
        <v>168</v>
      </c>
      <c r="V4" t="s">
        <v>143</v>
      </c>
      <c r="W4" t="s">
        <v>169</v>
      </c>
      <c r="X4" t="s">
        <v>159</v>
      </c>
      <c r="Y4" t="s">
        <v>160</v>
      </c>
      <c r="AA4" t="s">
        <v>145</v>
      </c>
      <c r="AB4" t="s">
        <v>146</v>
      </c>
      <c r="AD4" t="s">
        <v>170</v>
      </c>
      <c r="AH4" t="s">
        <v>168</v>
      </c>
    </row>
    <row r="5" spans="1:34">
      <c r="B5" t="s">
        <v>171</v>
      </c>
      <c r="D5" t="s">
        <v>172</v>
      </c>
      <c r="J5" t="str">
        <f t="shared" si="0"/>
        <v/>
      </c>
      <c r="O5" t="s">
        <v>173</v>
      </c>
      <c r="P5" t="s">
        <v>141</v>
      </c>
      <c r="Q5">
        <v>10</v>
      </c>
      <c r="T5" t="str">
        <f t="shared" si="1"/>
        <v>Not released in last 5 years</v>
      </c>
      <c r="U5" t="s">
        <v>174</v>
      </c>
      <c r="V5" t="s">
        <v>143</v>
      </c>
      <c r="W5" t="s">
        <v>169</v>
      </c>
      <c r="X5" t="s">
        <v>175</v>
      </c>
      <c r="AH5" t="s">
        <v>176</v>
      </c>
    </row>
    <row r="6" spans="1:34">
      <c r="B6" t="s">
        <v>177</v>
      </c>
      <c r="D6" t="s">
        <v>178</v>
      </c>
      <c r="J6" t="str">
        <f t="shared" si="0"/>
        <v/>
      </c>
      <c r="O6" t="s">
        <v>179</v>
      </c>
      <c r="P6" t="s">
        <v>141</v>
      </c>
      <c r="Q6">
        <v>1</v>
      </c>
      <c r="T6" t="str">
        <f t="shared" si="1"/>
        <v>2(c).i</v>
      </c>
      <c r="U6" t="s">
        <v>176</v>
      </c>
      <c r="V6" t="s">
        <v>180</v>
      </c>
      <c r="W6" t="s">
        <v>181</v>
      </c>
      <c r="X6" t="s">
        <v>147</v>
      </c>
      <c r="Y6" t="s">
        <v>148</v>
      </c>
      <c r="AA6" t="s">
        <v>182</v>
      </c>
      <c r="AB6" t="s">
        <v>183</v>
      </c>
      <c r="AH6" t="s">
        <v>184</v>
      </c>
    </row>
    <row r="7" spans="1:34">
      <c r="B7" t="s">
        <v>185</v>
      </c>
      <c r="D7" t="s">
        <v>186</v>
      </c>
      <c r="J7" t="str">
        <f t="shared" si="0"/>
        <v/>
      </c>
      <c r="O7" t="s">
        <v>187</v>
      </c>
      <c r="P7" t="s">
        <v>141</v>
      </c>
      <c r="Q7">
        <v>0</v>
      </c>
      <c r="T7" t="str">
        <f t="shared" si="1"/>
        <v>2(c).ii</v>
      </c>
      <c r="U7" t="s">
        <v>184</v>
      </c>
      <c r="V7" t="s">
        <v>180</v>
      </c>
      <c r="W7" t="s">
        <v>188</v>
      </c>
      <c r="X7" t="s">
        <v>147</v>
      </c>
      <c r="Y7" t="s">
        <v>148</v>
      </c>
      <c r="AA7" t="s">
        <v>189</v>
      </c>
      <c r="AB7" t="s">
        <v>190</v>
      </c>
      <c r="AH7" t="s">
        <v>191</v>
      </c>
    </row>
    <row r="8" spans="1:34">
      <c r="B8" t="s">
        <v>192</v>
      </c>
      <c r="J8" t="str">
        <f t="shared" si="0"/>
        <v/>
      </c>
      <c r="O8" t="s">
        <v>193</v>
      </c>
      <c r="P8" t="s">
        <v>141</v>
      </c>
      <c r="Q8">
        <v>1</v>
      </c>
      <c r="T8" t="str">
        <f t="shared" si="1"/>
        <v>2(d)</v>
      </c>
      <c r="U8" t="s">
        <v>191</v>
      </c>
      <c r="V8" t="s">
        <v>180</v>
      </c>
      <c r="W8" t="s">
        <v>194</v>
      </c>
      <c r="X8" t="s">
        <v>147</v>
      </c>
      <c r="Y8" t="s">
        <v>148</v>
      </c>
      <c r="AA8" t="s">
        <v>195</v>
      </c>
      <c r="AB8" t="s">
        <v>196</v>
      </c>
      <c r="AH8" t="s">
        <v>197</v>
      </c>
    </row>
    <row r="9" spans="1:34">
      <c r="B9" t="s">
        <v>198</v>
      </c>
      <c r="J9" t="str">
        <f t="shared" si="0"/>
        <v/>
      </c>
      <c r="O9" t="s">
        <v>199</v>
      </c>
      <c r="P9" t="s">
        <v>141</v>
      </c>
      <c r="Q9">
        <v>1</v>
      </c>
      <c r="T9" t="str">
        <f t="shared" si="1"/>
        <v>2(e).i</v>
      </c>
      <c r="U9" t="s">
        <v>197</v>
      </c>
      <c r="V9" t="s">
        <v>180</v>
      </c>
      <c r="W9" t="s">
        <v>200</v>
      </c>
      <c r="X9" t="s">
        <v>147</v>
      </c>
      <c r="Y9" t="s">
        <v>148</v>
      </c>
      <c r="AA9" t="s">
        <v>201</v>
      </c>
      <c r="AB9" t="s">
        <v>202</v>
      </c>
      <c r="AH9" t="s">
        <v>203</v>
      </c>
    </row>
    <row r="10" spans="1:34">
      <c r="B10" t="s">
        <v>204</v>
      </c>
      <c r="J10" t="str">
        <f t="shared" si="0"/>
        <v/>
      </c>
      <c r="O10" t="s">
        <v>205</v>
      </c>
      <c r="P10" t="s">
        <v>141</v>
      </c>
      <c r="Q10">
        <v>10</v>
      </c>
      <c r="T10" t="str">
        <f t="shared" si="1"/>
        <v>2(e).ii</v>
      </c>
      <c r="U10" t="s">
        <v>203</v>
      </c>
      <c r="V10" t="s">
        <v>180</v>
      </c>
      <c r="W10" t="s">
        <v>206</v>
      </c>
      <c r="X10" t="s">
        <v>147</v>
      </c>
      <c r="Y10" t="s">
        <v>148</v>
      </c>
      <c r="AA10" t="s">
        <v>207</v>
      </c>
      <c r="AB10" t="s">
        <v>208</v>
      </c>
      <c r="AH10" t="s">
        <v>209</v>
      </c>
    </row>
    <row r="11" spans="1:34">
      <c r="B11" t="s">
        <v>210</v>
      </c>
      <c r="J11" t="str">
        <f t="shared" si="0"/>
        <v/>
      </c>
      <c r="O11" t="s">
        <v>211</v>
      </c>
      <c r="P11" t="s">
        <v>141</v>
      </c>
      <c r="Q11">
        <v>1000</v>
      </c>
      <c r="T11" t="str">
        <f t="shared" si="1"/>
        <v>2(f)</v>
      </c>
      <c r="U11" t="s">
        <v>209</v>
      </c>
      <c r="V11" t="s">
        <v>180</v>
      </c>
      <c r="W11" t="s">
        <v>212</v>
      </c>
      <c r="X11" t="s">
        <v>195</v>
      </c>
      <c r="Y11" t="s">
        <v>196</v>
      </c>
      <c r="AA11" t="s">
        <v>213</v>
      </c>
      <c r="AB11" t="s">
        <v>214</v>
      </c>
      <c r="AH11" t="s">
        <v>215</v>
      </c>
    </row>
    <row r="12" spans="1:34">
      <c r="B12" t="s">
        <v>216</v>
      </c>
      <c r="J12" t="str">
        <f t="shared" si="0"/>
        <v/>
      </c>
      <c r="O12" t="s">
        <v>217</v>
      </c>
      <c r="P12" t="s">
        <v>141</v>
      </c>
      <c r="Q12">
        <v>1</v>
      </c>
      <c r="T12" t="str">
        <f t="shared" si="1"/>
        <v>3(a)</v>
      </c>
      <c r="U12" t="s">
        <v>215</v>
      </c>
      <c r="V12" t="s">
        <v>218</v>
      </c>
      <c r="W12" t="s">
        <v>219</v>
      </c>
      <c r="X12" t="s">
        <v>220</v>
      </c>
      <c r="Y12" t="s">
        <v>148</v>
      </c>
      <c r="AA12" t="s">
        <v>220</v>
      </c>
      <c r="AB12" t="s">
        <v>148</v>
      </c>
      <c r="AH12" t="s">
        <v>221</v>
      </c>
    </row>
    <row r="13" spans="1:34">
      <c r="B13" t="s">
        <v>222</v>
      </c>
      <c r="J13" t="str">
        <f t="shared" si="0"/>
        <v/>
      </c>
      <c r="O13" t="s">
        <v>223</v>
      </c>
      <c r="P13" t="s">
        <v>141</v>
      </c>
      <c r="Q13">
        <v>1</v>
      </c>
      <c r="T13" t="str">
        <f t="shared" si="1"/>
        <v>3(b)</v>
      </c>
      <c r="U13" t="s">
        <v>221</v>
      </c>
      <c r="V13" t="s">
        <v>218</v>
      </c>
      <c r="W13" t="s">
        <v>224</v>
      </c>
      <c r="X13" t="s">
        <v>220</v>
      </c>
      <c r="Y13" t="s">
        <v>148</v>
      </c>
      <c r="AH13" t="s">
        <v>225</v>
      </c>
    </row>
    <row r="14" spans="1:34">
      <c r="B14" t="s">
        <v>226</v>
      </c>
      <c r="J14" t="str">
        <f t="shared" si="0"/>
        <v/>
      </c>
      <c r="O14" t="s">
        <v>227</v>
      </c>
      <c r="P14" t="s">
        <v>141</v>
      </c>
      <c r="Q14">
        <v>1</v>
      </c>
      <c r="T14" t="str">
        <f t="shared" si="1"/>
        <v>3(c).i</v>
      </c>
      <c r="U14" t="s">
        <v>225</v>
      </c>
      <c r="V14" t="s">
        <v>218</v>
      </c>
      <c r="W14" t="s">
        <v>228</v>
      </c>
      <c r="X14" t="s">
        <v>147</v>
      </c>
      <c r="Y14" t="s">
        <v>148</v>
      </c>
      <c r="AH14" t="s">
        <v>229</v>
      </c>
    </row>
    <row r="15" spans="1:34">
      <c r="B15" t="s">
        <v>230</v>
      </c>
      <c r="J15" t="str">
        <f t="shared" si="0"/>
        <v/>
      </c>
      <c r="O15" t="s">
        <v>231</v>
      </c>
      <c r="P15" t="s">
        <v>141</v>
      </c>
      <c r="Q15">
        <v>1</v>
      </c>
      <c r="T15" t="str">
        <f t="shared" si="1"/>
        <v>3(e)</v>
      </c>
      <c r="U15" t="s">
        <v>229</v>
      </c>
      <c r="V15" t="s">
        <v>218</v>
      </c>
      <c r="W15" t="s">
        <v>232</v>
      </c>
      <c r="X15" t="s">
        <v>147</v>
      </c>
      <c r="Y15" t="s">
        <v>148</v>
      </c>
      <c r="AH15" t="s">
        <v>233</v>
      </c>
    </row>
    <row r="16" spans="1:34">
      <c r="B16" t="s">
        <v>234</v>
      </c>
      <c r="J16" t="str">
        <f t="shared" si="0"/>
        <v/>
      </c>
      <c r="O16" t="s">
        <v>235</v>
      </c>
      <c r="P16" t="s">
        <v>141</v>
      </c>
      <c r="Q16">
        <v>10</v>
      </c>
      <c r="T16" t="str">
        <f t="shared" si="1"/>
        <v>3(g)</v>
      </c>
      <c r="U16" t="s">
        <v>233</v>
      </c>
      <c r="V16" t="s">
        <v>218</v>
      </c>
      <c r="W16" t="s">
        <v>236</v>
      </c>
      <c r="X16" t="s">
        <v>147</v>
      </c>
      <c r="Y16" t="s">
        <v>148</v>
      </c>
      <c r="AH16" t="s">
        <v>237</v>
      </c>
    </row>
    <row r="17" spans="1:34">
      <c r="B17" t="s">
        <v>238</v>
      </c>
      <c r="J17" t="str">
        <f t="shared" si="0"/>
        <v/>
      </c>
      <c r="O17" t="s">
        <v>239</v>
      </c>
      <c r="P17" t="s">
        <v>141</v>
      </c>
      <c r="Q17">
        <v>10</v>
      </c>
      <c r="T17" t="str">
        <f t="shared" si="1"/>
        <v>4(a)</v>
      </c>
      <c r="U17" t="s">
        <v>237</v>
      </c>
      <c r="V17" t="s">
        <v>240</v>
      </c>
      <c r="W17" t="s">
        <v>241</v>
      </c>
      <c r="X17" t="s">
        <v>147</v>
      </c>
      <c r="Y17" t="s">
        <v>148</v>
      </c>
      <c r="AH17" t="s">
        <v>242</v>
      </c>
    </row>
    <row r="18" spans="1:34">
      <c r="B18" t="s">
        <v>243</v>
      </c>
      <c r="J18" t="str">
        <f t="shared" si="0"/>
        <v/>
      </c>
      <c r="O18" t="s">
        <v>244</v>
      </c>
      <c r="P18" t="s">
        <v>141</v>
      </c>
      <c r="Q18">
        <v>100</v>
      </c>
      <c r="T18" t="str">
        <f t="shared" si="1"/>
        <v>4(a).i</v>
      </c>
      <c r="U18" t="s">
        <v>242</v>
      </c>
      <c r="V18" t="s">
        <v>240</v>
      </c>
      <c r="W18" t="s">
        <v>245</v>
      </c>
      <c r="X18" t="s">
        <v>147</v>
      </c>
      <c r="Y18" t="s">
        <v>148</v>
      </c>
      <c r="AH18" t="s">
        <v>246</v>
      </c>
    </row>
    <row r="19" spans="1:34">
      <c r="B19" t="s">
        <v>247</v>
      </c>
      <c r="J19" t="str">
        <f t="shared" si="0"/>
        <v/>
      </c>
      <c r="O19" t="s">
        <v>248</v>
      </c>
      <c r="P19" t="s">
        <v>141</v>
      </c>
      <c r="Q19">
        <v>1</v>
      </c>
      <c r="T19" t="str">
        <f t="shared" si="1"/>
        <v>4(a).ii</v>
      </c>
      <c r="U19" t="s">
        <v>246</v>
      </c>
      <c r="V19" t="s">
        <v>240</v>
      </c>
      <c r="W19" t="s">
        <v>249</v>
      </c>
      <c r="X19" t="s">
        <v>147</v>
      </c>
      <c r="Y19" t="s">
        <v>148</v>
      </c>
      <c r="AH19" t="s">
        <v>250</v>
      </c>
    </row>
    <row r="20" spans="1:34">
      <c r="B20" t="s">
        <v>251</v>
      </c>
      <c r="J20" t="str">
        <f t="shared" si="0"/>
        <v/>
      </c>
      <c r="O20" t="s">
        <v>252</v>
      </c>
      <c r="P20" t="s">
        <v>141</v>
      </c>
      <c r="Q20">
        <v>0</v>
      </c>
      <c r="T20" t="str">
        <f t="shared" si="1"/>
        <v>4(a).ix</v>
      </c>
      <c r="U20" t="s">
        <v>250</v>
      </c>
      <c r="V20" t="s">
        <v>240</v>
      </c>
      <c r="W20" t="s">
        <v>253</v>
      </c>
      <c r="X20" t="s">
        <v>147</v>
      </c>
      <c r="Y20" t="s">
        <v>148</v>
      </c>
      <c r="AH20" t="s">
        <v>254</v>
      </c>
    </row>
    <row r="21" spans="1:34">
      <c r="B21" t="s">
        <v>255</v>
      </c>
      <c r="J21" t="str">
        <f t="shared" si="0"/>
        <v/>
      </c>
      <c r="O21" t="s">
        <v>137</v>
      </c>
      <c r="P21" t="s">
        <v>141</v>
      </c>
      <c r="Q21">
        <v>10000000</v>
      </c>
      <c r="T21" t="str">
        <f t="shared" si="1"/>
        <v>4(a).viii</v>
      </c>
      <c r="U21" t="s">
        <v>254</v>
      </c>
      <c r="V21" t="s">
        <v>240</v>
      </c>
      <c r="W21" t="s">
        <v>256</v>
      </c>
      <c r="X21" t="s">
        <v>147</v>
      </c>
      <c r="Y21" t="s">
        <v>148</v>
      </c>
      <c r="AH21" t="s">
        <v>257</v>
      </c>
    </row>
    <row r="22" spans="1:34">
      <c r="B22" t="s">
        <v>258</v>
      </c>
      <c r="J22" t="str">
        <f t="shared" si="0"/>
        <v/>
      </c>
      <c r="O22" t="s">
        <v>259</v>
      </c>
      <c r="P22" t="s">
        <v>141</v>
      </c>
      <c r="Q22">
        <v>100000</v>
      </c>
      <c r="T22" t="str">
        <f t="shared" si="1"/>
        <v>4(a).x</v>
      </c>
      <c r="U22" t="s">
        <v>257</v>
      </c>
      <c r="V22" t="s">
        <v>240</v>
      </c>
      <c r="W22" t="s">
        <v>260</v>
      </c>
      <c r="X22" t="s">
        <v>147</v>
      </c>
      <c r="Y22" t="s">
        <v>148</v>
      </c>
      <c r="AH22" t="s">
        <v>261</v>
      </c>
    </row>
    <row r="23" spans="1:34">
      <c r="B23" t="s">
        <v>262</v>
      </c>
      <c r="J23" t="str">
        <f t="shared" si="0"/>
        <v/>
      </c>
      <c r="O23" t="s">
        <v>263</v>
      </c>
      <c r="P23" t="s">
        <v>141</v>
      </c>
      <c r="Q23">
        <v>10</v>
      </c>
      <c r="T23" t="str">
        <f t="shared" si="1"/>
        <v>4(b).i</v>
      </c>
      <c r="U23" t="s">
        <v>261</v>
      </c>
      <c r="V23" t="s">
        <v>240</v>
      </c>
      <c r="W23" t="s">
        <v>264</v>
      </c>
      <c r="X23" t="s">
        <v>147</v>
      </c>
      <c r="Y23" t="s">
        <v>148</v>
      </c>
      <c r="AH23" t="s">
        <v>265</v>
      </c>
    </row>
    <row r="24" spans="1:34">
      <c r="B24" t="s">
        <v>266</v>
      </c>
      <c r="J24" t="str">
        <f t="shared" si="0"/>
        <v/>
      </c>
      <c r="O24" t="s">
        <v>267</v>
      </c>
      <c r="P24" t="s">
        <v>141</v>
      </c>
      <c r="Q24">
        <v>0</v>
      </c>
      <c r="T24" t="str">
        <f t="shared" si="1"/>
        <v>4(b).ii</v>
      </c>
      <c r="U24" t="s">
        <v>265</v>
      </c>
      <c r="V24" t="s">
        <v>240</v>
      </c>
      <c r="W24" t="s">
        <v>268</v>
      </c>
      <c r="X24" t="s">
        <v>147</v>
      </c>
      <c r="Y24" t="s">
        <v>148</v>
      </c>
      <c r="AH24" t="s">
        <v>269</v>
      </c>
    </row>
    <row r="25" spans="1:34">
      <c r="B25" t="s">
        <v>166</v>
      </c>
      <c r="J25" t="str">
        <f t="shared" si="0"/>
        <v/>
      </c>
      <c r="O25" t="s">
        <v>270</v>
      </c>
      <c r="P25" t="s">
        <v>141</v>
      </c>
      <c r="Q25">
        <v>1</v>
      </c>
      <c r="T25" t="str">
        <f t="shared" si="1"/>
        <v>4(b).iv</v>
      </c>
      <c r="U25" t="s">
        <v>269</v>
      </c>
      <c r="V25" t="s">
        <v>240</v>
      </c>
      <c r="W25" t="s">
        <v>271</v>
      </c>
      <c r="X25" t="s">
        <v>147</v>
      </c>
      <c r="Y25" t="s">
        <v>148</v>
      </c>
      <c r="AH25" t="s">
        <v>272</v>
      </c>
    </row>
    <row r="26" spans="1:34">
      <c r="B26" t="s">
        <v>273</v>
      </c>
      <c r="J26" t="str">
        <f t="shared" si="0"/>
        <v/>
      </c>
      <c r="O26" t="s">
        <v>274</v>
      </c>
      <c r="P26" t="s">
        <v>141</v>
      </c>
      <c r="Q26">
        <v>1</v>
      </c>
      <c r="T26" t="str">
        <f t="shared" si="1"/>
        <v>4(b).v</v>
      </c>
      <c r="U26" t="s">
        <v>272</v>
      </c>
      <c r="V26" t="s">
        <v>240</v>
      </c>
      <c r="W26" t="s">
        <v>275</v>
      </c>
      <c r="X26" t="s">
        <v>147</v>
      </c>
      <c r="Y26" t="s">
        <v>148</v>
      </c>
      <c r="AH26" t="s">
        <v>276</v>
      </c>
    </row>
    <row r="27" spans="1:34">
      <c r="B27" t="s">
        <v>277</v>
      </c>
      <c r="J27" t="str">
        <f t="shared" si="0"/>
        <v/>
      </c>
      <c r="O27" t="s">
        <v>278</v>
      </c>
      <c r="P27" t="s">
        <v>141</v>
      </c>
      <c r="Q27">
        <v>10000</v>
      </c>
      <c r="T27" t="str">
        <f t="shared" si="1"/>
        <v>4(d)</v>
      </c>
      <c r="U27" t="s">
        <v>276</v>
      </c>
      <c r="V27" t="s">
        <v>240</v>
      </c>
      <c r="W27" t="s">
        <v>279</v>
      </c>
      <c r="X27" t="s">
        <v>147</v>
      </c>
      <c r="Y27" t="s">
        <v>148</v>
      </c>
      <c r="AH27" t="s">
        <v>280</v>
      </c>
    </row>
    <row r="28" spans="1:34">
      <c r="J28" t="str">
        <f t="shared" si="0"/>
        <v/>
      </c>
      <c r="O28" t="s">
        <v>165</v>
      </c>
      <c r="P28" t="s">
        <v>141</v>
      </c>
      <c r="Q28">
        <v>1</v>
      </c>
      <c r="T28" t="str">
        <f t="shared" si="1"/>
        <v>4(e)</v>
      </c>
      <c r="U28" t="s">
        <v>280</v>
      </c>
      <c r="V28" t="s">
        <v>240</v>
      </c>
      <c r="W28" t="s">
        <v>281</v>
      </c>
      <c r="X28" t="s">
        <v>147</v>
      </c>
      <c r="Y28" t="s">
        <v>148</v>
      </c>
      <c r="AH28" t="s">
        <v>282</v>
      </c>
    </row>
    <row r="29" spans="1:34">
      <c r="J29" t="str">
        <f t="shared" si="0"/>
        <v/>
      </c>
      <c r="O29" t="s">
        <v>283</v>
      </c>
      <c r="P29" t="s">
        <v>141</v>
      </c>
      <c r="Q29">
        <v>100</v>
      </c>
      <c r="T29" t="str">
        <f t="shared" si="1"/>
        <v>4(f)</v>
      </c>
      <c r="U29" t="s">
        <v>282</v>
      </c>
      <c r="V29" t="s">
        <v>240</v>
      </c>
      <c r="W29" t="s">
        <v>284</v>
      </c>
      <c r="X29" t="s">
        <v>147</v>
      </c>
      <c r="Y29" t="s">
        <v>148</v>
      </c>
      <c r="AH29" t="s">
        <v>285</v>
      </c>
    </row>
    <row r="30" spans="1:34" ht="15" thickBot="1">
      <c r="A30" t="s">
        <v>286</v>
      </c>
      <c r="E30" t="s">
        <v>287</v>
      </c>
      <c r="J30" t="str">
        <f t="shared" si="0"/>
        <v/>
      </c>
      <c r="O30" t="s">
        <v>288</v>
      </c>
      <c r="P30" t="s">
        <v>141</v>
      </c>
      <c r="Q30">
        <v>10</v>
      </c>
      <c r="T30" t="str">
        <f t="shared" si="1"/>
        <v>5(a)</v>
      </c>
      <c r="U30" t="s">
        <v>285</v>
      </c>
      <c r="V30" t="s">
        <v>289</v>
      </c>
      <c r="W30" t="s">
        <v>290</v>
      </c>
      <c r="X30" t="s">
        <v>189</v>
      </c>
      <c r="Y30" t="s">
        <v>190</v>
      </c>
      <c r="AH30" t="s">
        <v>291</v>
      </c>
    </row>
    <row r="31" spans="1:34" ht="15" thickBot="1">
      <c r="A31" s="125" t="s">
        <v>134</v>
      </c>
      <c r="B31" s="126" t="s">
        <v>150</v>
      </c>
      <c r="C31" s="127" t="s">
        <v>162</v>
      </c>
      <c r="E31" s="119" t="s">
        <v>134</v>
      </c>
      <c r="F31" s="120" t="s">
        <v>150</v>
      </c>
      <c r="G31" s="121" t="s">
        <v>162</v>
      </c>
      <c r="J31" t="str">
        <f t="shared" si="0"/>
        <v/>
      </c>
      <c r="O31" t="s">
        <v>292</v>
      </c>
      <c r="P31" t="s">
        <v>141</v>
      </c>
      <c r="Q31">
        <v>10</v>
      </c>
      <c r="T31" t="str">
        <f t="shared" si="1"/>
        <v>5(b)</v>
      </c>
      <c r="U31" t="s">
        <v>291</v>
      </c>
      <c r="V31" t="s">
        <v>289</v>
      </c>
      <c r="W31" t="s">
        <v>293</v>
      </c>
      <c r="X31" t="s">
        <v>189</v>
      </c>
      <c r="Y31" t="s">
        <v>190</v>
      </c>
      <c r="AH31" t="s">
        <v>294</v>
      </c>
    </row>
    <row r="32" spans="1:34">
      <c r="A32" s="122" t="s">
        <v>135</v>
      </c>
      <c r="B32" s="123" t="s">
        <v>151</v>
      </c>
      <c r="C32" s="124" t="s">
        <v>166</v>
      </c>
      <c r="E32" s="122" t="s">
        <v>139</v>
      </c>
      <c r="F32" s="123" t="s">
        <v>166</v>
      </c>
      <c r="G32" s="124" t="s">
        <v>166</v>
      </c>
      <c r="J32" t="str">
        <f t="shared" si="0"/>
        <v/>
      </c>
      <c r="O32" t="s">
        <v>295</v>
      </c>
      <c r="P32" t="s">
        <v>141</v>
      </c>
      <c r="Q32">
        <v>10</v>
      </c>
      <c r="T32" t="str">
        <f t="shared" si="1"/>
        <v>5(c)</v>
      </c>
      <c r="U32" t="s">
        <v>294</v>
      </c>
      <c r="V32" t="s">
        <v>289</v>
      </c>
      <c r="W32" t="s">
        <v>296</v>
      </c>
      <c r="X32" t="s">
        <v>189</v>
      </c>
      <c r="Y32" t="s">
        <v>190</v>
      </c>
      <c r="AH32" t="s">
        <v>297</v>
      </c>
    </row>
    <row r="33" spans="1:34">
      <c r="A33" s="87" t="s">
        <v>151</v>
      </c>
      <c r="B33" s="80" t="s">
        <v>163</v>
      </c>
      <c r="C33" s="129"/>
      <c r="E33" s="87" t="s">
        <v>155</v>
      </c>
      <c r="F33" s="133"/>
      <c r="G33" s="129"/>
      <c r="J33" t="str">
        <f t="shared" si="0"/>
        <v/>
      </c>
      <c r="O33" t="s">
        <v>298</v>
      </c>
      <c r="P33" t="s">
        <v>141</v>
      </c>
      <c r="Q33">
        <v>10</v>
      </c>
      <c r="T33" t="str">
        <f t="shared" si="1"/>
        <v>5(d)</v>
      </c>
      <c r="U33" t="s">
        <v>297</v>
      </c>
      <c r="V33" t="s">
        <v>289</v>
      </c>
      <c r="W33" t="s">
        <v>299</v>
      </c>
      <c r="X33" t="s">
        <v>189</v>
      </c>
      <c r="Y33" t="s">
        <v>190</v>
      </c>
      <c r="AH33" t="s">
        <v>300</v>
      </c>
    </row>
    <row r="34" spans="1:34">
      <c r="A34" s="87" t="s">
        <v>163</v>
      </c>
      <c r="B34" s="80" t="s">
        <v>171</v>
      </c>
      <c r="C34" s="129"/>
      <c r="E34" s="135"/>
      <c r="F34" s="136"/>
      <c r="G34" s="137"/>
      <c r="J34" t="str">
        <f t="shared" si="0"/>
        <v/>
      </c>
      <c r="O34" t="s">
        <v>301</v>
      </c>
      <c r="P34" t="s">
        <v>141</v>
      </c>
      <c r="Q34">
        <v>10</v>
      </c>
      <c r="T34" t="str">
        <f t="shared" si="1"/>
        <v>Not released in last 5 years</v>
      </c>
      <c r="U34" t="s">
        <v>302</v>
      </c>
      <c r="V34" t="s">
        <v>289</v>
      </c>
      <c r="W34" t="s">
        <v>303</v>
      </c>
      <c r="X34" t="s">
        <v>304</v>
      </c>
      <c r="Y34" t="s">
        <v>190</v>
      </c>
      <c r="AH34" t="s">
        <v>305</v>
      </c>
    </row>
    <row r="35" spans="1:34">
      <c r="A35" s="87" t="s">
        <v>171</v>
      </c>
      <c r="B35" s="80" t="s">
        <v>177</v>
      </c>
      <c r="C35" s="129"/>
      <c r="E35" s="135"/>
      <c r="F35" s="136"/>
      <c r="G35" s="137"/>
      <c r="J35" t="str">
        <f t="shared" si="0"/>
        <v/>
      </c>
      <c r="O35" t="s">
        <v>306</v>
      </c>
      <c r="P35" t="s">
        <v>141</v>
      </c>
      <c r="Q35">
        <v>10</v>
      </c>
      <c r="T35" t="str">
        <f t="shared" si="1"/>
        <v>5(e)</v>
      </c>
      <c r="U35" t="s">
        <v>300</v>
      </c>
      <c r="V35" t="s">
        <v>289</v>
      </c>
      <c r="W35" t="s">
        <v>307</v>
      </c>
      <c r="X35" t="s">
        <v>189</v>
      </c>
      <c r="Y35" t="s">
        <v>190</v>
      </c>
      <c r="AH35" t="s">
        <v>308</v>
      </c>
    </row>
    <row r="36" spans="1:34">
      <c r="A36" s="87" t="s">
        <v>177</v>
      </c>
      <c r="B36" s="80" t="s">
        <v>185</v>
      </c>
      <c r="C36" s="129"/>
      <c r="E36" s="135"/>
      <c r="F36" s="136"/>
      <c r="G36" s="137"/>
      <c r="J36" t="str">
        <f t="shared" si="0"/>
        <v/>
      </c>
      <c r="O36" t="s">
        <v>309</v>
      </c>
      <c r="P36" t="s">
        <v>141</v>
      </c>
      <c r="Q36">
        <v>1</v>
      </c>
      <c r="T36" t="str">
        <f t="shared" si="1"/>
        <v>5(f).i</v>
      </c>
      <c r="U36" t="s">
        <v>305</v>
      </c>
      <c r="V36" t="s">
        <v>289</v>
      </c>
      <c r="W36" t="s">
        <v>310</v>
      </c>
      <c r="X36" t="s">
        <v>182</v>
      </c>
      <c r="Y36" t="s">
        <v>183</v>
      </c>
      <c r="AH36" t="s">
        <v>311</v>
      </c>
    </row>
    <row r="37" spans="1:34">
      <c r="A37" s="87" t="s">
        <v>185</v>
      </c>
      <c r="B37" s="80" t="s">
        <v>192</v>
      </c>
      <c r="C37" s="129"/>
      <c r="E37" s="135"/>
      <c r="F37" s="136"/>
      <c r="G37" s="137"/>
      <c r="J37" t="str">
        <f t="shared" si="0"/>
        <v/>
      </c>
      <c r="O37" t="s">
        <v>312</v>
      </c>
      <c r="P37" t="s">
        <v>141</v>
      </c>
      <c r="Q37">
        <v>10</v>
      </c>
      <c r="T37" t="str">
        <f t="shared" si="1"/>
        <v>5(f).ii</v>
      </c>
      <c r="U37" t="s">
        <v>308</v>
      </c>
      <c r="V37" t="s">
        <v>289</v>
      </c>
      <c r="W37" t="s">
        <v>310</v>
      </c>
      <c r="X37" t="s">
        <v>182</v>
      </c>
      <c r="Y37" t="s">
        <v>183</v>
      </c>
      <c r="AH37" t="s">
        <v>313</v>
      </c>
    </row>
    <row r="38" spans="1:34">
      <c r="A38" s="87" t="s">
        <v>192</v>
      </c>
      <c r="B38" s="80" t="s">
        <v>198</v>
      </c>
      <c r="C38" s="129"/>
      <c r="E38" s="135"/>
      <c r="F38" s="136"/>
      <c r="G38" s="137"/>
      <c r="J38" t="str">
        <f t="shared" si="0"/>
        <v/>
      </c>
      <c r="O38" t="s">
        <v>314</v>
      </c>
      <c r="P38" t="s">
        <v>141</v>
      </c>
      <c r="Q38">
        <v>1</v>
      </c>
      <c r="T38" t="str">
        <f t="shared" si="1"/>
        <v>5(g)</v>
      </c>
      <c r="U38" t="s">
        <v>311</v>
      </c>
      <c r="V38" t="s">
        <v>289</v>
      </c>
      <c r="W38" t="s">
        <v>315</v>
      </c>
      <c r="X38" t="s">
        <v>182</v>
      </c>
      <c r="Y38" t="s">
        <v>183</v>
      </c>
      <c r="AH38" t="s">
        <v>316</v>
      </c>
    </row>
    <row r="39" spans="1:34">
      <c r="A39" s="87" t="s">
        <v>198</v>
      </c>
      <c r="B39" s="80" t="s">
        <v>204</v>
      </c>
      <c r="C39" s="129"/>
      <c r="E39" s="135"/>
      <c r="F39" s="136"/>
      <c r="G39" s="137"/>
      <c r="J39" t="str">
        <f t="shared" si="0"/>
        <v/>
      </c>
      <c r="O39" t="s">
        <v>317</v>
      </c>
      <c r="P39" t="s">
        <v>141</v>
      </c>
      <c r="Q39">
        <v>0.01</v>
      </c>
      <c r="T39" t="str">
        <f t="shared" si="1"/>
        <v>Not released in last 5 years</v>
      </c>
      <c r="U39" t="s">
        <v>318</v>
      </c>
      <c r="V39" t="s">
        <v>289</v>
      </c>
      <c r="W39" t="s">
        <v>319</v>
      </c>
      <c r="X39" t="s">
        <v>320</v>
      </c>
      <c r="Y39" t="s">
        <v>189</v>
      </c>
      <c r="Z39" t="s">
        <v>190</v>
      </c>
      <c r="AH39" t="s">
        <v>321</v>
      </c>
    </row>
    <row r="40" spans="1:34">
      <c r="A40" s="87" t="s">
        <v>204</v>
      </c>
      <c r="B40" s="80" t="s">
        <v>210</v>
      </c>
      <c r="C40" s="129"/>
      <c r="E40" s="135"/>
      <c r="F40" s="136"/>
      <c r="G40" s="137"/>
      <c r="J40" t="str">
        <f t="shared" si="0"/>
        <v/>
      </c>
      <c r="O40" t="s">
        <v>322</v>
      </c>
      <c r="P40" t="s">
        <v>141</v>
      </c>
      <c r="Q40">
        <v>1.0000000000000001E-5</v>
      </c>
      <c r="T40" t="str">
        <f t="shared" si="1"/>
        <v>Not released in last 5 years</v>
      </c>
      <c r="U40" t="s">
        <v>323</v>
      </c>
      <c r="V40" t="s">
        <v>289</v>
      </c>
      <c r="W40" t="s">
        <v>324</v>
      </c>
      <c r="X40" t="s">
        <v>325</v>
      </c>
      <c r="Y40" t="s">
        <v>189</v>
      </c>
      <c r="Z40" t="s">
        <v>190</v>
      </c>
      <c r="AH40" t="s">
        <v>326</v>
      </c>
    </row>
    <row r="41" spans="1:34" ht="15" thickBot="1">
      <c r="A41" s="87" t="s">
        <v>210</v>
      </c>
      <c r="B41" s="80" t="s">
        <v>216</v>
      </c>
      <c r="C41" s="129"/>
      <c r="E41" s="138"/>
      <c r="F41" s="139"/>
      <c r="G41" s="140"/>
      <c r="J41" t="str">
        <f t="shared" si="0"/>
        <v/>
      </c>
      <c r="O41" t="s">
        <v>327</v>
      </c>
      <c r="P41" t="s">
        <v>141</v>
      </c>
      <c r="Q41">
        <v>1.0000000000000001E-5</v>
      </c>
      <c r="T41" t="str">
        <f t="shared" si="1"/>
        <v>Not released in last 5 years</v>
      </c>
      <c r="U41" t="s">
        <v>328</v>
      </c>
      <c r="V41" t="s">
        <v>289</v>
      </c>
      <c r="W41" t="s">
        <v>324</v>
      </c>
      <c r="X41" t="s">
        <v>329</v>
      </c>
      <c r="Y41" t="s">
        <v>189</v>
      </c>
      <c r="Z41" t="s">
        <v>190</v>
      </c>
      <c r="AH41" t="s">
        <v>330</v>
      </c>
    </row>
    <row r="42" spans="1:34">
      <c r="A42" s="87" t="s">
        <v>216</v>
      </c>
      <c r="B42" s="80" t="s">
        <v>222</v>
      </c>
      <c r="C42" s="129"/>
      <c r="J42" t="str">
        <f t="shared" si="0"/>
        <v/>
      </c>
      <c r="O42" t="s">
        <v>331</v>
      </c>
      <c r="P42" t="s">
        <v>141</v>
      </c>
      <c r="Q42">
        <v>1</v>
      </c>
      <c r="T42" t="str">
        <f t="shared" si="1"/>
        <v>Not released in last 5 years</v>
      </c>
      <c r="U42" t="s">
        <v>332</v>
      </c>
      <c r="V42" t="s">
        <v>289</v>
      </c>
      <c r="W42" t="s">
        <v>324</v>
      </c>
      <c r="X42" t="s">
        <v>333</v>
      </c>
      <c r="Y42" t="s">
        <v>189</v>
      </c>
      <c r="Z42" t="s">
        <v>190</v>
      </c>
      <c r="AH42" t="s">
        <v>334</v>
      </c>
    </row>
    <row r="43" spans="1:34">
      <c r="A43" s="87" t="s">
        <v>222</v>
      </c>
      <c r="B43" s="80" t="s">
        <v>226</v>
      </c>
      <c r="C43" s="129"/>
      <c r="J43" t="str">
        <f t="shared" si="0"/>
        <v/>
      </c>
      <c r="O43" t="s">
        <v>335</v>
      </c>
      <c r="P43" t="s">
        <v>141</v>
      </c>
      <c r="Q43">
        <v>100</v>
      </c>
      <c r="T43" t="str">
        <f t="shared" si="1"/>
        <v>5(h).v</v>
      </c>
      <c r="U43" t="s">
        <v>313</v>
      </c>
      <c r="V43" t="s">
        <v>289</v>
      </c>
      <c r="W43" t="s">
        <v>324</v>
      </c>
      <c r="X43" t="s">
        <v>336</v>
      </c>
      <c r="Y43" t="s">
        <v>189</v>
      </c>
      <c r="Z43" t="s">
        <v>190</v>
      </c>
      <c r="AH43" t="s">
        <v>337</v>
      </c>
    </row>
    <row r="44" spans="1:34">
      <c r="A44" s="87" t="s">
        <v>226</v>
      </c>
      <c r="B44" s="80" t="s">
        <v>230</v>
      </c>
      <c r="C44" s="129"/>
      <c r="J44" t="str">
        <f t="shared" si="0"/>
        <v/>
      </c>
      <c r="O44" t="s">
        <v>338</v>
      </c>
      <c r="P44" t="s">
        <v>141</v>
      </c>
      <c r="Q44">
        <v>1000</v>
      </c>
      <c r="T44" t="str">
        <f t="shared" si="1"/>
        <v>6(a)</v>
      </c>
      <c r="U44" t="s">
        <v>316</v>
      </c>
      <c r="V44" t="s">
        <v>339</v>
      </c>
      <c r="W44" t="s">
        <v>340</v>
      </c>
      <c r="X44" t="s">
        <v>147</v>
      </c>
      <c r="Y44" t="s">
        <v>148</v>
      </c>
      <c r="AH44" t="s">
        <v>341</v>
      </c>
    </row>
    <row r="45" spans="1:34">
      <c r="A45" s="87" t="s">
        <v>238</v>
      </c>
      <c r="B45" s="80" t="s">
        <v>234</v>
      </c>
      <c r="C45" s="129"/>
      <c r="J45" t="str">
        <f t="shared" si="0"/>
        <v/>
      </c>
      <c r="O45" t="s">
        <v>342</v>
      </c>
      <c r="P45" t="s">
        <v>141</v>
      </c>
      <c r="Q45">
        <v>1000</v>
      </c>
      <c r="T45" t="str">
        <f t="shared" si="1"/>
        <v>6(b)</v>
      </c>
      <c r="U45" t="s">
        <v>321</v>
      </c>
      <c r="V45" t="s">
        <v>339</v>
      </c>
      <c r="W45" t="s">
        <v>343</v>
      </c>
      <c r="X45" t="s">
        <v>147</v>
      </c>
      <c r="Y45" t="s">
        <v>148</v>
      </c>
      <c r="AH45" t="s">
        <v>344</v>
      </c>
    </row>
    <row r="46" spans="1:34">
      <c r="A46" s="87" t="s">
        <v>243</v>
      </c>
      <c r="B46" s="80" t="s">
        <v>238</v>
      </c>
      <c r="C46" s="129"/>
      <c r="J46" t="str">
        <f t="shared" si="0"/>
        <v/>
      </c>
      <c r="O46" t="s">
        <v>345</v>
      </c>
      <c r="P46" t="s">
        <v>141</v>
      </c>
      <c r="Q46">
        <v>1</v>
      </c>
      <c r="T46" t="str">
        <f t="shared" si="1"/>
        <v>6(c)</v>
      </c>
      <c r="U46" t="s">
        <v>326</v>
      </c>
      <c r="V46" t="s">
        <v>339</v>
      </c>
      <c r="W46" t="s">
        <v>346</v>
      </c>
      <c r="X46" t="s">
        <v>147</v>
      </c>
      <c r="Y46" t="s">
        <v>148</v>
      </c>
      <c r="AH46" t="s">
        <v>347</v>
      </c>
    </row>
    <row r="47" spans="1:34">
      <c r="A47" s="87" t="s">
        <v>247</v>
      </c>
      <c r="B47" s="80" t="s">
        <v>243</v>
      </c>
      <c r="C47" s="129"/>
      <c r="J47" t="str">
        <f t="shared" si="0"/>
        <v/>
      </c>
      <c r="O47" t="s">
        <v>348</v>
      </c>
      <c r="P47" t="s">
        <v>141</v>
      </c>
      <c r="Q47">
        <v>1000</v>
      </c>
      <c r="T47" t="str">
        <f t="shared" si="1"/>
        <v>7(a).i</v>
      </c>
      <c r="U47" t="s">
        <v>330</v>
      </c>
      <c r="V47" t="s">
        <v>349</v>
      </c>
      <c r="W47" t="s">
        <v>350</v>
      </c>
      <c r="X47" t="s">
        <v>201</v>
      </c>
      <c r="Y47" t="s">
        <v>202</v>
      </c>
      <c r="AH47" t="s">
        <v>351</v>
      </c>
    </row>
    <row r="48" spans="1:34">
      <c r="A48" s="87" t="s">
        <v>251</v>
      </c>
      <c r="B48" s="80" t="s">
        <v>247</v>
      </c>
      <c r="C48" s="129"/>
      <c r="D48" s="142" t="s">
        <v>352</v>
      </c>
      <c r="J48" t="str">
        <f t="shared" si="0"/>
        <v/>
      </c>
      <c r="O48" t="s">
        <v>353</v>
      </c>
      <c r="P48" t="s">
        <v>141</v>
      </c>
      <c r="Q48">
        <v>0</v>
      </c>
      <c r="T48" t="str">
        <f t="shared" si="1"/>
        <v>7(a).ii</v>
      </c>
      <c r="U48" t="s">
        <v>334</v>
      </c>
      <c r="V48" t="s">
        <v>349</v>
      </c>
      <c r="W48" t="s">
        <v>354</v>
      </c>
      <c r="X48" t="s">
        <v>201</v>
      </c>
      <c r="Y48" t="s">
        <v>202</v>
      </c>
      <c r="AH48" t="s">
        <v>355</v>
      </c>
    </row>
    <row r="49" spans="1:34">
      <c r="A49" s="87" t="s">
        <v>255</v>
      </c>
      <c r="B49" s="80" t="s">
        <v>251</v>
      </c>
      <c r="C49" s="129"/>
      <c r="J49" t="str">
        <f t="shared" si="0"/>
        <v/>
      </c>
      <c r="O49" t="s">
        <v>356</v>
      </c>
      <c r="P49" t="s">
        <v>141</v>
      </c>
      <c r="Q49">
        <v>10</v>
      </c>
      <c r="T49" t="str">
        <f t="shared" si="1"/>
        <v>7(a).iii</v>
      </c>
      <c r="U49" t="s">
        <v>337</v>
      </c>
      <c r="V49" t="s">
        <v>349</v>
      </c>
      <c r="W49" t="s">
        <v>354</v>
      </c>
      <c r="X49" t="s">
        <v>201</v>
      </c>
      <c r="Y49" t="s">
        <v>202</v>
      </c>
      <c r="AH49" t="s">
        <v>357</v>
      </c>
    </row>
    <row r="50" spans="1:34">
      <c r="A50" s="87" t="s">
        <v>258</v>
      </c>
      <c r="B50" s="80" t="s">
        <v>255</v>
      </c>
      <c r="C50" s="129"/>
      <c r="J50" t="str">
        <f t="shared" si="0"/>
        <v/>
      </c>
      <c r="O50" t="s">
        <v>358</v>
      </c>
      <c r="P50" t="s">
        <v>141</v>
      </c>
      <c r="Q50">
        <v>0</v>
      </c>
      <c r="T50" t="str">
        <f t="shared" si="1"/>
        <v>7(b).i</v>
      </c>
      <c r="U50" t="s">
        <v>341</v>
      </c>
      <c r="V50" t="s">
        <v>349</v>
      </c>
      <c r="W50" t="s">
        <v>359</v>
      </c>
      <c r="X50" t="s">
        <v>147</v>
      </c>
      <c r="Y50" t="s">
        <v>148</v>
      </c>
      <c r="AH50" t="s">
        <v>360</v>
      </c>
    </row>
    <row r="51" spans="1:34">
      <c r="A51" s="87" t="s">
        <v>262</v>
      </c>
      <c r="B51" s="80" t="s">
        <v>258</v>
      </c>
      <c r="C51" s="129"/>
      <c r="J51" t="str">
        <f t="shared" si="0"/>
        <v/>
      </c>
      <c r="O51" t="s">
        <v>361</v>
      </c>
      <c r="P51" t="s">
        <v>141</v>
      </c>
      <c r="Q51">
        <v>1</v>
      </c>
      <c r="T51" t="str">
        <f t="shared" si="1"/>
        <v>7(b).ii</v>
      </c>
      <c r="U51" t="s">
        <v>344</v>
      </c>
      <c r="V51" t="s">
        <v>349</v>
      </c>
      <c r="W51" t="s">
        <v>359</v>
      </c>
      <c r="X51" t="s">
        <v>147</v>
      </c>
      <c r="Y51" t="s">
        <v>148</v>
      </c>
      <c r="AH51" t="s">
        <v>362</v>
      </c>
    </row>
    <row r="52" spans="1:34">
      <c r="A52" s="87" t="s">
        <v>266</v>
      </c>
      <c r="B52" s="80" t="s">
        <v>262</v>
      </c>
      <c r="C52" s="129"/>
      <c r="J52" t="str">
        <f t="shared" si="0"/>
        <v/>
      </c>
      <c r="O52" t="s">
        <v>363</v>
      </c>
      <c r="P52" t="s">
        <v>141</v>
      </c>
      <c r="Q52">
        <v>1</v>
      </c>
      <c r="T52" t="str">
        <f t="shared" si="1"/>
        <v>8(a)</v>
      </c>
      <c r="U52" t="s">
        <v>347</v>
      </c>
      <c r="V52" t="s">
        <v>364</v>
      </c>
      <c r="W52" t="s">
        <v>365</v>
      </c>
      <c r="X52" t="s">
        <v>147</v>
      </c>
      <c r="Y52" t="s">
        <v>148</v>
      </c>
      <c r="AH52" t="s">
        <v>366</v>
      </c>
    </row>
    <row r="53" spans="1:34">
      <c r="A53" s="87" t="s">
        <v>166</v>
      </c>
      <c r="B53" s="80" t="s">
        <v>266</v>
      </c>
      <c r="C53" s="129"/>
      <c r="J53" t="str">
        <f t="shared" si="0"/>
        <v/>
      </c>
      <c r="O53" t="s">
        <v>367</v>
      </c>
      <c r="P53" t="s">
        <v>141</v>
      </c>
      <c r="Q53">
        <v>0.1</v>
      </c>
      <c r="T53" t="str">
        <f t="shared" si="1"/>
        <v>8(b).i</v>
      </c>
      <c r="U53" t="s">
        <v>351</v>
      </c>
      <c r="V53" t="s">
        <v>364</v>
      </c>
      <c r="W53" t="s">
        <v>368</v>
      </c>
      <c r="X53" t="s">
        <v>147</v>
      </c>
      <c r="Y53" t="s">
        <v>148</v>
      </c>
      <c r="AH53" t="s">
        <v>369</v>
      </c>
    </row>
    <row r="54" spans="1:34">
      <c r="A54" s="87" t="s">
        <v>273</v>
      </c>
      <c r="B54" s="80" t="s">
        <v>166</v>
      </c>
      <c r="C54" s="129"/>
      <c r="J54" t="str">
        <f t="shared" si="0"/>
        <v/>
      </c>
      <c r="O54" t="s">
        <v>370</v>
      </c>
      <c r="P54" t="s">
        <v>141</v>
      </c>
      <c r="Q54">
        <v>10</v>
      </c>
      <c r="T54" t="str">
        <f t="shared" si="1"/>
        <v>8(b).ii</v>
      </c>
      <c r="U54" t="s">
        <v>355</v>
      </c>
      <c r="V54" t="s">
        <v>364</v>
      </c>
      <c r="W54" t="s">
        <v>371</v>
      </c>
      <c r="X54" t="s">
        <v>147</v>
      </c>
      <c r="Y54" t="s">
        <v>148</v>
      </c>
    </row>
    <row r="55" spans="1:34">
      <c r="A55" s="131"/>
      <c r="B55" s="80" t="s">
        <v>273</v>
      </c>
      <c r="C55" s="129"/>
      <c r="J55" t="str">
        <f t="shared" si="0"/>
        <v/>
      </c>
      <c r="O55" t="s">
        <v>372</v>
      </c>
      <c r="P55" t="s">
        <v>141</v>
      </c>
      <c r="Q55">
        <v>1</v>
      </c>
      <c r="T55" t="str">
        <f t="shared" si="1"/>
        <v>8(c)</v>
      </c>
      <c r="U55" t="s">
        <v>357</v>
      </c>
      <c r="V55" t="s">
        <v>364</v>
      </c>
      <c r="W55" t="s">
        <v>373</v>
      </c>
      <c r="X55" t="s">
        <v>147</v>
      </c>
      <c r="Y55" t="s">
        <v>148</v>
      </c>
    </row>
    <row r="56" spans="1:34">
      <c r="A56" s="131"/>
      <c r="B56" s="80" t="s">
        <v>277</v>
      </c>
      <c r="C56" s="129"/>
      <c r="J56" t="str">
        <f t="shared" si="0"/>
        <v/>
      </c>
      <c r="O56" t="s">
        <v>374</v>
      </c>
      <c r="P56" t="s">
        <v>141</v>
      </c>
      <c r="Q56">
        <v>1</v>
      </c>
      <c r="T56" t="str">
        <f t="shared" si="1"/>
        <v>9(a)</v>
      </c>
      <c r="U56" t="s">
        <v>360</v>
      </c>
      <c r="V56" t="s">
        <v>375</v>
      </c>
      <c r="W56" t="s">
        <v>376</v>
      </c>
      <c r="X56" t="s">
        <v>147</v>
      </c>
      <c r="Y56" t="s">
        <v>148</v>
      </c>
    </row>
    <row r="57" spans="1:34">
      <c r="A57" s="131"/>
      <c r="B57" s="133"/>
      <c r="C57" s="129"/>
      <c r="J57" t="str">
        <f t="shared" si="0"/>
        <v/>
      </c>
      <c r="O57" t="s">
        <v>377</v>
      </c>
      <c r="P57" t="s">
        <v>141</v>
      </c>
      <c r="Q57">
        <v>1</v>
      </c>
      <c r="T57" t="str">
        <f t="shared" si="1"/>
        <v>9(b)</v>
      </c>
      <c r="U57" t="s">
        <v>362</v>
      </c>
      <c r="V57" t="s">
        <v>375</v>
      </c>
      <c r="W57" t="s">
        <v>378</v>
      </c>
      <c r="X57" t="s">
        <v>147</v>
      </c>
      <c r="Y57" t="s">
        <v>148</v>
      </c>
    </row>
    <row r="58" spans="1:34" ht="15" thickBot="1">
      <c r="A58" s="132"/>
      <c r="B58" s="134"/>
      <c r="C58" s="130"/>
      <c r="J58" t="str">
        <f t="shared" si="0"/>
        <v/>
      </c>
      <c r="O58" t="s">
        <v>172</v>
      </c>
      <c r="P58" t="s">
        <v>141</v>
      </c>
      <c r="Q58">
        <v>100</v>
      </c>
      <c r="T58" t="str">
        <f t="shared" si="1"/>
        <v>9(c)</v>
      </c>
      <c r="U58" t="s">
        <v>366</v>
      </c>
      <c r="V58" t="s">
        <v>375</v>
      </c>
      <c r="W58" t="s">
        <v>379</v>
      </c>
      <c r="X58" t="s">
        <v>207</v>
      </c>
      <c r="Y58" t="s">
        <v>208</v>
      </c>
    </row>
    <row r="59" spans="1:34" ht="15" thickBot="1">
      <c r="J59" t="str">
        <f t="shared" si="0"/>
        <v/>
      </c>
      <c r="O59" t="s">
        <v>380</v>
      </c>
      <c r="P59" t="s">
        <v>141</v>
      </c>
      <c r="Q59">
        <v>10000</v>
      </c>
      <c r="T59" t="str">
        <f t="shared" si="1"/>
        <v>9(e)</v>
      </c>
      <c r="U59" t="s">
        <v>369</v>
      </c>
      <c r="V59" t="s">
        <v>375</v>
      </c>
      <c r="W59" t="s">
        <v>381</v>
      </c>
      <c r="X59" t="s">
        <v>213</v>
      </c>
      <c r="Y59" t="s">
        <v>214</v>
      </c>
    </row>
    <row r="60" spans="1:34" ht="62">
      <c r="A60" s="18" t="s">
        <v>382</v>
      </c>
      <c r="B60" s="143">
        <f ca="1">COUNTA(OFFSET(Codes!$A$31,1,MATCH('Pollutant emissions'!$H5,Codes!$A$31:$C$31,0)-1,26,1))</f>
        <v>1</v>
      </c>
      <c r="E60" s="143">
        <f ca="1">COUNTA(OFFSET(Codes!$E$31,1,MATCH('Waste transfers'!F5,Codes!$E$31:$G$31,0)-1,10,1))</f>
        <v>1</v>
      </c>
      <c r="G60" t="e" cm="1">
        <f t="array" aca="1" ref="G60" ca="1">OFFSET(Codes!$A$31,1,MATCH('Pollutant emissions'!$H5,Codes!$A$31:$C$31,0)-1,B60,1)</f>
        <v>#N/A</v>
      </c>
      <c r="J60" t="str">
        <f t="shared" si="0"/>
        <v/>
      </c>
      <c r="O60" t="s">
        <v>383</v>
      </c>
      <c r="P60" t="s">
        <v>141</v>
      </c>
      <c r="Q60">
        <v>100</v>
      </c>
    </row>
    <row r="61" spans="1:34">
      <c r="A61" s="18"/>
      <c r="B61" s="144">
        <f ca="1">COUNTA(OFFSET(Codes!$A$31,1,MATCH('Pollutant emissions'!$H6,Codes!$A$31:$C$31,0)-1,26,1))</f>
        <v>1</v>
      </c>
      <c r="E61" s="144">
        <f ca="1">COUNTA(OFFSET(Codes!$E$31,1,MATCH('Waste transfers'!F6,Codes!$E$31:$G$31,0)-1,10,1))</f>
        <v>1</v>
      </c>
      <c r="J61" t="str">
        <f t="shared" si="0"/>
        <v/>
      </c>
      <c r="O61" t="s">
        <v>384</v>
      </c>
      <c r="P61" t="s">
        <v>141</v>
      </c>
      <c r="Q61">
        <v>1</v>
      </c>
    </row>
    <row r="62" spans="1:34">
      <c r="A62" s="18"/>
      <c r="B62" s="144">
        <f ca="1">COUNTA(OFFSET(Codes!$A$31,1,MATCH('Pollutant emissions'!$H7,Codes!$A$31:$C$31,0)-1,26,1))</f>
        <v>1</v>
      </c>
      <c r="E62" s="144">
        <f ca="1">COUNTA(OFFSET(Codes!$E$31,1,MATCH('Waste transfers'!F7,Codes!$E$31:$G$31,0)-1,10,1))</f>
        <v>1</v>
      </c>
      <c r="J62" t="str">
        <f t="shared" si="0"/>
        <v/>
      </c>
      <c r="O62" t="s">
        <v>385</v>
      </c>
      <c r="P62" t="s">
        <v>141</v>
      </c>
      <c r="Q62">
        <v>0</v>
      </c>
    </row>
    <row r="63" spans="1:34">
      <c r="A63" s="18"/>
      <c r="B63" s="144">
        <f ca="1">COUNTA(OFFSET(Codes!$A$31,1,MATCH('Pollutant emissions'!$H8,Codes!$A$31:$C$31,0)-1,26,1))</f>
        <v>1</v>
      </c>
      <c r="E63" s="144">
        <f ca="1">COUNTA(OFFSET(Codes!$E$31,1,MATCH('Waste transfers'!F8,Codes!$E$31:$G$31,0)-1,10,1))</f>
        <v>1</v>
      </c>
      <c r="J63" t="str">
        <f t="shared" si="0"/>
        <v/>
      </c>
      <c r="O63" t="s">
        <v>386</v>
      </c>
      <c r="P63" t="s">
        <v>141</v>
      </c>
      <c r="Q63">
        <v>0</v>
      </c>
    </row>
    <row r="64" spans="1:34">
      <c r="A64" s="18"/>
      <c r="B64" s="144">
        <f ca="1">COUNTA(OFFSET(Codes!$A$31,1,MATCH('Pollutant emissions'!$H9,Codes!$A$31:$C$31,0)-1,26,1))</f>
        <v>1</v>
      </c>
      <c r="E64" s="144">
        <f ca="1">COUNTA(OFFSET(Codes!$E$31,1,MATCH('Waste transfers'!F9,Codes!$E$31:$G$31,0)-1,10,1))</f>
        <v>1</v>
      </c>
      <c r="J64" t="str">
        <f t="shared" si="0"/>
        <v/>
      </c>
      <c r="O64" t="s">
        <v>387</v>
      </c>
      <c r="P64" t="s">
        <v>141</v>
      </c>
      <c r="Q64">
        <v>0</v>
      </c>
    </row>
    <row r="65" spans="2:17" ht="15" thickBot="1">
      <c r="B65" s="144">
        <f ca="1">COUNTA(OFFSET(Codes!$A$31,1,MATCH('Pollutant emissions'!$H10,Codes!$A$31:$C$31,0)-1,26,1))</f>
        <v>1</v>
      </c>
      <c r="E65" s="145">
        <f ca="1">COUNTA(OFFSET(Codes!$E$31,1,MATCH('Waste transfers'!F10,Codes!$E$31:$G$31,0)-1,10,1))</f>
        <v>1</v>
      </c>
      <c r="J65" t="str">
        <f t="shared" si="0"/>
        <v/>
      </c>
      <c r="O65" t="s">
        <v>388</v>
      </c>
      <c r="P65" t="s">
        <v>141</v>
      </c>
      <c r="Q65">
        <v>0</v>
      </c>
    </row>
    <row r="66" spans="2:17">
      <c r="B66" s="144">
        <f ca="1">COUNTA(OFFSET(Codes!$A$31,1,MATCH('Pollutant emissions'!$H11,Codes!$A$31:$C$31,0)-1,26,1))</f>
        <v>1</v>
      </c>
      <c r="J66" t="str">
        <f t="shared" ref="J66:J98" si="2">IF(H66&lt;&gt;0,H66&amp;"-"&amp;I66,"")</f>
        <v/>
      </c>
      <c r="O66" t="s">
        <v>389</v>
      </c>
      <c r="P66" t="s">
        <v>141</v>
      </c>
      <c r="Q66">
        <v>100</v>
      </c>
    </row>
    <row r="67" spans="2:17">
      <c r="B67" s="144">
        <f ca="1">COUNTA(OFFSET(Codes!$A$31,1,MATCH('Pollutant emissions'!$H12,Codes!$A$31:$C$31,0)-1,26,1))</f>
        <v>1</v>
      </c>
      <c r="J67" t="str">
        <f t="shared" si="2"/>
        <v/>
      </c>
      <c r="O67" t="s">
        <v>390</v>
      </c>
      <c r="P67" t="s">
        <v>141</v>
      </c>
      <c r="Q67">
        <v>1</v>
      </c>
    </row>
    <row r="68" spans="2:17">
      <c r="B68" s="144">
        <f ca="1">COUNTA(OFFSET(Codes!$A$31,1,MATCH('Pollutant emissions'!$H13,Codes!$A$31:$C$31,0)-1,26,1))</f>
        <v>1</v>
      </c>
      <c r="J68" t="str">
        <f t="shared" si="2"/>
        <v/>
      </c>
      <c r="O68" t="s">
        <v>391</v>
      </c>
      <c r="P68" t="s">
        <v>141</v>
      </c>
      <c r="Q68">
        <v>10</v>
      </c>
    </row>
    <row r="69" spans="2:17">
      <c r="B69" s="144">
        <f ca="1">COUNTA(OFFSET(Codes!$A$31,1,MATCH('Pollutant emissions'!$H14,Codes!$A$31:$C$31,0)-1,26,1))</f>
        <v>1</v>
      </c>
      <c r="J69" t="str">
        <f t="shared" si="2"/>
        <v/>
      </c>
      <c r="O69" t="s">
        <v>392</v>
      </c>
      <c r="P69" t="s">
        <v>141</v>
      </c>
      <c r="Q69">
        <v>1</v>
      </c>
    </row>
    <row r="70" spans="2:17">
      <c r="B70" s="144">
        <f ca="1">COUNTA(OFFSET(Codes!$A$31,1,MATCH('Pollutant emissions'!$H15,Codes!$A$31:$C$31,0)-1,26,1))</f>
        <v>1</v>
      </c>
      <c r="J70" t="str">
        <f t="shared" si="2"/>
        <v/>
      </c>
      <c r="O70" t="s">
        <v>153</v>
      </c>
      <c r="P70" t="s">
        <v>141</v>
      </c>
      <c r="Q70">
        <v>10000</v>
      </c>
    </row>
    <row r="71" spans="2:17">
      <c r="B71" s="144">
        <f ca="1">COUNTA(OFFSET(Codes!$A$31,1,MATCH('Pollutant emissions'!$H16,Codes!$A$31:$C$31,0)-1,26,1))</f>
        <v>1</v>
      </c>
      <c r="J71" t="str">
        <f t="shared" si="2"/>
        <v/>
      </c>
      <c r="O71" t="s">
        <v>393</v>
      </c>
      <c r="P71" t="s">
        <v>141</v>
      </c>
      <c r="Q71">
        <v>1000</v>
      </c>
    </row>
    <row r="72" spans="2:17">
      <c r="B72" s="144">
        <f ca="1">COUNTA(OFFSET(Codes!$A$31,1,MATCH('Pollutant emissions'!$H17,Codes!$A$31:$C$31,0)-1,26,1))</f>
        <v>1</v>
      </c>
      <c r="J72" t="str">
        <f t="shared" si="2"/>
        <v/>
      </c>
      <c r="O72" t="s">
        <v>394</v>
      </c>
      <c r="P72" t="s">
        <v>141</v>
      </c>
      <c r="Q72">
        <v>10</v>
      </c>
    </row>
    <row r="73" spans="2:17">
      <c r="B73" s="144">
        <f ca="1">COUNTA(OFFSET(Codes!$A$31,1,MATCH('Pollutant emissions'!$H18,Codes!$A$31:$C$31,0)-1,26,1))</f>
        <v>1</v>
      </c>
      <c r="J73" t="str">
        <f t="shared" si="2"/>
        <v/>
      </c>
      <c r="O73" t="s">
        <v>395</v>
      </c>
      <c r="P73" t="s">
        <v>141</v>
      </c>
      <c r="Q73">
        <v>1000</v>
      </c>
    </row>
    <row r="74" spans="2:17">
      <c r="B74" s="144">
        <f ca="1">COUNTA(OFFSET(Codes!$A$31,1,MATCH('Pollutant emissions'!$H19,Codes!$A$31:$C$31,0)-1,26,1))</f>
        <v>1</v>
      </c>
      <c r="J74" t="str">
        <f t="shared" si="2"/>
        <v/>
      </c>
      <c r="O74" t="s">
        <v>396</v>
      </c>
      <c r="P74" t="s">
        <v>141</v>
      </c>
      <c r="Q74">
        <v>1</v>
      </c>
    </row>
    <row r="75" spans="2:17">
      <c r="B75" s="144">
        <f ca="1">COUNTA(OFFSET(Codes!$A$31,1,MATCH('Pollutant emissions'!$H20,Codes!$A$31:$C$31,0)-1,26,1))</f>
        <v>1</v>
      </c>
      <c r="J75" t="str">
        <f t="shared" si="2"/>
        <v/>
      </c>
      <c r="O75" t="s">
        <v>397</v>
      </c>
      <c r="P75" t="s">
        <v>141</v>
      </c>
      <c r="Q75">
        <v>100</v>
      </c>
    </row>
    <row r="76" spans="2:17">
      <c r="B76" s="144">
        <f ca="1">COUNTA(OFFSET(Codes!$A$31,1,MATCH('Pollutant emissions'!$H21,Codes!$A$31:$C$31,0)-1,26,1))</f>
        <v>1</v>
      </c>
      <c r="J76" t="str">
        <f t="shared" si="2"/>
        <v/>
      </c>
      <c r="O76" t="s">
        <v>398</v>
      </c>
      <c r="P76" t="s">
        <v>141</v>
      </c>
      <c r="Q76">
        <v>10</v>
      </c>
    </row>
    <row r="77" spans="2:17">
      <c r="B77" s="144">
        <f ca="1">COUNTA(OFFSET(Codes!$A$31,1,MATCH('Pollutant emissions'!$H22,Codes!$A$31:$C$31,0)-1,26,1))</f>
        <v>1</v>
      </c>
      <c r="J77" t="str">
        <f t="shared" si="2"/>
        <v/>
      </c>
      <c r="O77" t="s">
        <v>399</v>
      </c>
      <c r="P77" t="s">
        <v>141</v>
      </c>
      <c r="Q77">
        <v>100000</v>
      </c>
    </row>
    <row r="78" spans="2:17">
      <c r="B78" s="144">
        <f ca="1">COUNTA(OFFSET(Codes!$A$31,1,MATCH('Pollutant emissions'!#REF!,Codes!$A$31:$C$31,0)-1,26,1))</f>
        <v>1</v>
      </c>
      <c r="J78" t="str">
        <f t="shared" si="2"/>
        <v/>
      </c>
      <c r="O78" t="s">
        <v>178</v>
      </c>
      <c r="P78" t="s">
        <v>141</v>
      </c>
      <c r="Q78">
        <v>10000</v>
      </c>
    </row>
    <row r="79" spans="2:17">
      <c r="B79" s="144">
        <f ca="1">COUNTA(OFFSET(Codes!$A$31,1,MATCH('Pollutant emissions'!$H24,Codes!$A$31:$C$31,0)-1,26,1))</f>
        <v>1</v>
      </c>
      <c r="J79" t="str">
        <f t="shared" si="2"/>
        <v/>
      </c>
      <c r="O79" t="s">
        <v>400</v>
      </c>
      <c r="P79" t="s">
        <v>141</v>
      </c>
      <c r="Q79">
        <v>10000</v>
      </c>
    </row>
    <row r="80" spans="2:17">
      <c r="B80" s="144">
        <f ca="1">COUNTA(OFFSET(Codes!$A$31,1,MATCH('Pollutant emissions'!$H25,Codes!$A$31:$C$31,0)-1,26,1))</f>
        <v>1</v>
      </c>
      <c r="J80" t="str">
        <f t="shared" si="2"/>
        <v/>
      </c>
      <c r="O80" t="s">
        <v>401</v>
      </c>
      <c r="P80" t="s">
        <v>141</v>
      </c>
      <c r="Q80">
        <v>0</v>
      </c>
    </row>
    <row r="81" spans="2:17">
      <c r="B81" s="144">
        <f ca="1">COUNTA(OFFSET(Codes!$A$31,1,MATCH('Pollutant emissions'!$H26,Codes!$A$31:$C$31,0)-1,26,1))</f>
        <v>1</v>
      </c>
      <c r="J81" t="str">
        <f t="shared" si="2"/>
        <v/>
      </c>
      <c r="O81" t="s">
        <v>402</v>
      </c>
      <c r="P81" t="s">
        <v>141</v>
      </c>
      <c r="Q81">
        <v>0</v>
      </c>
    </row>
    <row r="82" spans="2:17">
      <c r="B82" s="144">
        <f ca="1">COUNTA(OFFSET(Codes!$A$31,1,MATCH('Pollutant emissions'!$H27,Codes!$A$31:$C$31,0)-1,26,1))</f>
        <v>1</v>
      </c>
      <c r="J82" t="str">
        <f t="shared" si="2"/>
        <v/>
      </c>
      <c r="O82" t="s">
        <v>403</v>
      </c>
      <c r="P82" t="s">
        <v>141</v>
      </c>
      <c r="Q82">
        <v>0</v>
      </c>
    </row>
    <row r="83" spans="2:17">
      <c r="B83" s="144">
        <f ca="1">COUNTA(OFFSET(Codes!$A$31,1,MATCH('Pollutant emissions'!$H28,Codes!$A$31:$C$31,0)-1,26,1))</f>
        <v>1</v>
      </c>
      <c r="J83" t="str">
        <f t="shared" si="2"/>
        <v/>
      </c>
      <c r="O83" t="s">
        <v>404</v>
      </c>
      <c r="P83" t="s">
        <v>141</v>
      </c>
      <c r="Q83">
        <v>10000</v>
      </c>
    </row>
    <row r="84" spans="2:17">
      <c r="B84" s="144">
        <f ca="1">COUNTA(OFFSET(Codes!$A$31,1,MATCH('Pollutant emissions'!$H29,Codes!$A$31:$C$31,0)-1,26,1))</f>
        <v>1</v>
      </c>
      <c r="J84" t="str">
        <f t="shared" si="2"/>
        <v/>
      </c>
      <c r="O84" t="s">
        <v>405</v>
      </c>
      <c r="P84" t="s">
        <v>141</v>
      </c>
      <c r="Q84">
        <v>50000</v>
      </c>
    </row>
    <row r="85" spans="2:17">
      <c r="B85" s="144">
        <f ca="1">COUNTA(OFFSET(Codes!$A$31,1,MATCH('Pollutant emissions'!$H30,Codes!$A$31:$C$31,0)-1,26,1))</f>
        <v>1</v>
      </c>
      <c r="J85" t="str">
        <f t="shared" si="2"/>
        <v/>
      </c>
      <c r="O85" t="s">
        <v>406</v>
      </c>
      <c r="P85" t="s">
        <v>141</v>
      </c>
      <c r="Q85">
        <v>1000</v>
      </c>
    </row>
    <row r="86" spans="2:17">
      <c r="B86" s="144">
        <f ca="1">COUNTA(OFFSET(Codes!$A$31,1,MATCH('Pollutant emissions'!#REF!,Codes!$A$31:$C$31,0)-1,26,1))</f>
        <v>1</v>
      </c>
      <c r="J86" t="str">
        <f t="shared" si="2"/>
        <v/>
      </c>
      <c r="O86" t="s">
        <v>407</v>
      </c>
      <c r="P86" t="s">
        <v>141</v>
      </c>
      <c r="Q86">
        <v>1</v>
      </c>
    </row>
    <row r="87" spans="2:17">
      <c r="B87" s="144">
        <f ca="1">COUNTA(OFFSET(Codes!$A$31,1,MATCH('Pollutant emissions'!$H32,Codes!$A$31:$C$31,0)-1,26,1))</f>
        <v>1</v>
      </c>
      <c r="J87" t="str">
        <f t="shared" si="2"/>
        <v/>
      </c>
      <c r="O87" t="s">
        <v>408</v>
      </c>
      <c r="P87" t="s">
        <v>141</v>
      </c>
      <c r="Q87">
        <v>1</v>
      </c>
    </row>
    <row r="88" spans="2:17">
      <c r="B88" s="144">
        <f ca="1">COUNTA(OFFSET(Codes!$A$31,1,MATCH('Pollutant emissions'!$H33,Codes!$A$31:$C$31,0)-1,26,1))</f>
        <v>1</v>
      </c>
      <c r="J88" t="str">
        <f t="shared" si="2"/>
        <v/>
      </c>
      <c r="O88" t="s">
        <v>409</v>
      </c>
      <c r="P88" t="s">
        <v>141</v>
      </c>
      <c r="Q88">
        <v>10</v>
      </c>
    </row>
    <row r="89" spans="2:17">
      <c r="B89" s="144">
        <f ca="1">COUNTA(OFFSET(Codes!$A$31,1,MATCH('Pollutant emissions'!$H34,Codes!$A$31:$C$31,0)-1,26,1))</f>
        <v>1</v>
      </c>
      <c r="J89" t="str">
        <f t="shared" si="2"/>
        <v/>
      </c>
      <c r="O89" t="s">
        <v>410</v>
      </c>
      <c r="P89" t="s">
        <v>141</v>
      </c>
      <c r="Q89">
        <v>10</v>
      </c>
    </row>
    <row r="90" spans="2:17">
      <c r="B90" s="144">
        <f ca="1">COUNTA(OFFSET(Codes!$A$31,1,MATCH('Pollutant emissions'!$H35,Codes!$A$31:$C$31,0)-1,26,1))</f>
        <v>1</v>
      </c>
      <c r="J90" t="str">
        <f t="shared" si="2"/>
        <v/>
      </c>
      <c r="O90" t="s">
        <v>411</v>
      </c>
      <c r="P90" t="s">
        <v>141</v>
      </c>
      <c r="Q90">
        <v>0.1</v>
      </c>
    </row>
    <row r="91" spans="2:17">
      <c r="B91" s="144">
        <f ca="1">COUNTA(OFFSET(Codes!$A$31,1,MATCH('Pollutant emissions'!$H36,Codes!$A$31:$C$31,0)-1,26,1))</f>
        <v>1</v>
      </c>
      <c r="J91" t="str">
        <f t="shared" si="2"/>
        <v/>
      </c>
      <c r="O91" t="s">
        <v>412</v>
      </c>
      <c r="P91" t="s">
        <v>141</v>
      </c>
      <c r="Q91">
        <v>1.0000000000000001E-5</v>
      </c>
    </row>
    <row r="92" spans="2:17">
      <c r="B92" s="144">
        <f ca="1">COUNTA(OFFSET(Codes!$A$31,1,MATCH('Pollutant emissions'!$H37,Codes!$A$31:$C$31,0)-1,26,1))</f>
        <v>1</v>
      </c>
      <c r="J92" t="str">
        <f t="shared" si="2"/>
        <v/>
      </c>
      <c r="O92" t="s">
        <v>413</v>
      </c>
      <c r="P92" t="s">
        <v>141</v>
      </c>
      <c r="Q92">
        <v>1</v>
      </c>
    </row>
    <row r="93" spans="2:17">
      <c r="B93" s="144">
        <f ca="1">COUNTA(OFFSET(Codes!$A$31,1,MATCH('Pollutant emissions'!$H38,Codes!$A$31:$C$31,0)-1,26,1))</f>
        <v>1</v>
      </c>
      <c r="J93" t="str">
        <f t="shared" si="2"/>
        <v/>
      </c>
      <c r="O93" t="s">
        <v>414</v>
      </c>
      <c r="P93" t="s">
        <v>141</v>
      </c>
      <c r="Q93">
        <v>100</v>
      </c>
    </row>
    <row r="94" spans="2:17">
      <c r="B94" s="144">
        <f ca="1">COUNTA(OFFSET(Codes!$A$31,1,MATCH('Pollutant emissions'!$H39,Codes!$A$31:$C$31,0)-1,26,1))</f>
        <v>1</v>
      </c>
      <c r="J94" t="str">
        <f t="shared" si="2"/>
        <v/>
      </c>
      <c r="O94" t="s">
        <v>415</v>
      </c>
      <c r="P94" t="s">
        <v>141</v>
      </c>
      <c r="Q94">
        <v>100</v>
      </c>
    </row>
    <row r="95" spans="2:17">
      <c r="B95" s="144">
        <f ca="1">COUNTA(OFFSET(Codes!$A$31,1,MATCH('Pollutant emissions'!$H40,Codes!$A$31:$C$31,0)-1,26,1))</f>
        <v>1</v>
      </c>
      <c r="J95" t="str">
        <f t="shared" si="2"/>
        <v/>
      </c>
      <c r="O95" t="s">
        <v>186</v>
      </c>
      <c r="P95" t="s">
        <v>141</v>
      </c>
      <c r="Q95">
        <v>10</v>
      </c>
    </row>
    <row r="96" spans="2:17">
      <c r="B96" s="144">
        <f ca="1">COUNTA(OFFSET(Codes!$A$31,1,MATCH('Pollutant emissions'!$H41,Codes!$A$31:$C$31,0)-1,26,1))</f>
        <v>1</v>
      </c>
      <c r="J96" t="str">
        <f t="shared" si="2"/>
        <v/>
      </c>
      <c r="O96" t="s">
        <v>416</v>
      </c>
      <c r="P96" t="s">
        <v>141</v>
      </c>
      <c r="Q96">
        <v>100000</v>
      </c>
    </row>
    <row r="97" spans="2:17">
      <c r="B97" s="144">
        <f ca="1">COUNTA(OFFSET(Codes!$A$31,1,MATCH('Pollutant emissions'!$H42,Codes!$A$31:$C$31,0)-1,26,1))</f>
        <v>1</v>
      </c>
      <c r="J97" t="str">
        <f t="shared" si="2"/>
        <v/>
      </c>
      <c r="O97" t="s">
        <v>417</v>
      </c>
      <c r="P97" t="s">
        <v>141</v>
      </c>
      <c r="Q97">
        <v>0</v>
      </c>
    </row>
    <row r="98" spans="2:17">
      <c r="B98" s="144">
        <f ca="1">COUNTA(OFFSET(Codes!$A$31,1,MATCH('Pollutant emissions'!$H43,Codes!$A$31:$C$31,0)-1,26,1))</f>
        <v>1</v>
      </c>
      <c r="J98" t="str">
        <f t="shared" si="2"/>
        <v/>
      </c>
      <c r="O98" t="s">
        <v>418</v>
      </c>
      <c r="P98" t="s">
        <v>141</v>
      </c>
      <c r="Q98">
        <v>10</v>
      </c>
    </row>
    <row r="99" spans="2:17">
      <c r="B99" s="144">
        <f ca="1">COUNTA(OFFSET(Codes!$A$31,1,MATCH('Pollutant emissions'!$H44,Codes!$A$31:$C$31,0)-1,26,1))</f>
        <v>1</v>
      </c>
      <c r="O99" t="s">
        <v>419</v>
      </c>
      <c r="P99" t="s">
        <v>141</v>
      </c>
      <c r="Q99">
        <v>100</v>
      </c>
    </row>
    <row r="100" spans="2:17">
      <c r="B100" s="144">
        <f ca="1">COUNTA(OFFSET(Codes!$A$31,1,MATCH('Pollutant emissions'!$H45,Codes!$A$31:$C$31,0)-1,26,1))</f>
        <v>1</v>
      </c>
      <c r="O100" t="s">
        <v>420</v>
      </c>
      <c r="P100" t="s">
        <v>141</v>
      </c>
      <c r="Q100">
        <v>100</v>
      </c>
    </row>
    <row r="101" spans="2:17">
      <c r="B101" s="144">
        <f ca="1">COUNTA(OFFSET(Codes!$A$31,1,MATCH('Pollutant emissions'!$H46,Codes!$A$31:$C$31,0)-1,26,1))</f>
        <v>1</v>
      </c>
      <c r="O101" t="s">
        <v>421</v>
      </c>
      <c r="P101" t="s">
        <v>141</v>
      </c>
      <c r="Q101">
        <v>1</v>
      </c>
    </row>
    <row r="102" spans="2:17">
      <c r="B102" s="144">
        <f ca="1">COUNTA(OFFSET(Codes!$A$31,1,MATCH('Pollutant emissions'!$H47,Codes!$A$31:$C$31,0)-1,26,1))</f>
        <v>1</v>
      </c>
      <c r="O102" t="s">
        <v>422</v>
      </c>
      <c r="P102" t="s">
        <v>141</v>
      </c>
      <c r="Q102">
        <v>1</v>
      </c>
    </row>
    <row r="103" spans="2:17">
      <c r="B103" s="144">
        <f ca="1">COUNTA(OFFSET(Codes!$A$31,1,MATCH('Pollutant emissions'!$H48,Codes!$A$31:$C$31,0)-1,26,1))</f>
        <v>1</v>
      </c>
      <c r="O103" t="s">
        <v>423</v>
      </c>
      <c r="P103" t="s">
        <v>141</v>
      </c>
      <c r="Q103">
        <v>1000</v>
      </c>
    </row>
    <row r="104" spans="2:17">
      <c r="B104" s="144">
        <f ca="1">COUNTA(OFFSET(Codes!$A$31,1,MATCH('Pollutant emissions'!$H49,Codes!$A$31:$C$31,0)-1,26,1))</f>
        <v>1</v>
      </c>
      <c r="O104" t="s">
        <v>424</v>
      </c>
      <c r="P104" t="s">
        <v>141</v>
      </c>
      <c r="Q104">
        <v>0</v>
      </c>
    </row>
    <row r="105" spans="2:17">
      <c r="B105" s="144">
        <f ca="1">COUNTA(OFFSET(Codes!$A$31,1,MATCH('Pollutant emissions'!$H50,Codes!$A$31:$C$31,0)-1,26,1))</f>
        <v>1</v>
      </c>
      <c r="O105" t="s">
        <v>425</v>
      </c>
      <c r="P105" t="s">
        <v>141</v>
      </c>
      <c r="Q105">
        <v>10</v>
      </c>
    </row>
    <row r="106" spans="2:17">
      <c r="B106" s="144">
        <f ca="1">COUNTA(OFFSET(Codes!$A$31,1,MATCH('Pollutant emissions'!$H51,Codes!$A$31:$C$31,0)-1,26,1))</f>
        <v>1</v>
      </c>
      <c r="O106" t="s">
        <v>426</v>
      </c>
      <c r="P106" t="s">
        <v>141</v>
      </c>
      <c r="Q106">
        <v>1000</v>
      </c>
    </row>
    <row r="107" spans="2:17">
      <c r="B107" s="144">
        <f ca="1">COUNTA(OFFSET(Codes!$A$31,1,MATCH('Pollutant emissions'!$H52,Codes!$A$31:$C$31,0)-1,26,1))</f>
        <v>1</v>
      </c>
      <c r="O107" t="s">
        <v>427</v>
      </c>
      <c r="P107" t="s">
        <v>141</v>
      </c>
      <c r="Q107">
        <v>0</v>
      </c>
    </row>
    <row r="108" spans="2:17">
      <c r="B108" s="144">
        <f ca="1">COUNTA(OFFSET(Codes!$A$31,1,MATCH('Pollutant emissions'!$H53,Codes!$A$31:$C$31,0)-1,26,1))</f>
        <v>1</v>
      </c>
      <c r="O108" t="s">
        <v>428</v>
      </c>
      <c r="P108" t="s">
        <v>141</v>
      </c>
      <c r="Q108">
        <v>1000</v>
      </c>
    </row>
    <row r="109" spans="2:17">
      <c r="B109" s="144">
        <f ca="1">COUNTA(OFFSET(Codes!$A$31,1,MATCH('Pollutant emissions'!$H54,Codes!$A$31:$C$31,0)-1,26,1))</f>
        <v>1</v>
      </c>
      <c r="O109" t="s">
        <v>429</v>
      </c>
      <c r="P109" t="s">
        <v>141</v>
      </c>
      <c r="Q109">
        <v>100</v>
      </c>
    </row>
    <row r="110" spans="2:17">
      <c r="B110" s="144">
        <f ca="1">COUNTA(OFFSET(Codes!$A$31,1,MATCH('Pollutant emissions'!$H55,Codes!$A$31:$C$31,0)-1,26,1))</f>
        <v>1</v>
      </c>
      <c r="O110" t="s">
        <v>140</v>
      </c>
      <c r="P110" t="s">
        <v>430</v>
      </c>
      <c r="Q110">
        <v>0.1</v>
      </c>
    </row>
    <row r="111" spans="2:17">
      <c r="B111" s="144">
        <f ca="1">COUNTA(OFFSET(Codes!$A$31,1,MATCH('Pollutant emissions'!$H56,Codes!$A$31:$C$31,0)-1,26,1))</f>
        <v>1</v>
      </c>
      <c r="O111" t="s">
        <v>431</v>
      </c>
      <c r="P111" t="s">
        <v>430</v>
      </c>
      <c r="Q111">
        <v>0.1</v>
      </c>
    </row>
    <row r="112" spans="2:17">
      <c r="B112" s="144">
        <f ca="1">COUNTA(OFFSET(Codes!$A$31,1,MATCH('Pollutant emissions'!$H57,Codes!$A$31:$C$31,0)-1,26,1))</f>
        <v>1</v>
      </c>
      <c r="O112" t="s">
        <v>432</v>
      </c>
      <c r="P112" t="s">
        <v>430</v>
      </c>
      <c r="Q112">
        <v>1</v>
      </c>
    </row>
    <row r="113" spans="2:17">
      <c r="B113" s="144">
        <f ca="1">COUNTA(OFFSET(Codes!$A$31,1,MATCH('Pollutant emissions'!$H58,Codes!$A$31:$C$31,0)-1,26,1))</f>
        <v>1</v>
      </c>
      <c r="O113" t="s">
        <v>433</v>
      </c>
      <c r="P113" t="s">
        <v>430</v>
      </c>
      <c r="Q113">
        <v>0.1</v>
      </c>
    </row>
    <row r="114" spans="2:17">
      <c r="B114" s="144">
        <f ca="1">COUNTA(OFFSET(Codes!$A$31,1,MATCH('Pollutant emissions'!$H59,Codes!$A$31:$C$31,0)-1,26,1))</f>
        <v>1</v>
      </c>
      <c r="O114" t="s">
        <v>156</v>
      </c>
      <c r="P114" t="s">
        <v>430</v>
      </c>
      <c r="Q114">
        <v>5.0000000000000001E-4</v>
      </c>
    </row>
    <row r="115" spans="2:17">
      <c r="B115" s="144">
        <f ca="1">COUNTA(OFFSET(Codes!$A$31,1,MATCH('Pollutant emissions'!$H60,Codes!$A$31:$C$31,0)-1,26,1))</f>
        <v>1</v>
      </c>
      <c r="O115" t="s">
        <v>434</v>
      </c>
      <c r="P115" t="s">
        <v>435</v>
      </c>
      <c r="Q115">
        <v>0</v>
      </c>
    </row>
    <row r="116" spans="2:17">
      <c r="B116" s="144">
        <f ca="1">COUNTA(OFFSET(Codes!$A$31,1,MATCH('Pollutant emissions'!$H61,Codes!$A$31:$C$31,0)-1,26,1))</f>
        <v>1</v>
      </c>
      <c r="O116" t="s">
        <v>167</v>
      </c>
      <c r="P116" t="s">
        <v>430</v>
      </c>
      <c r="Q116">
        <v>20</v>
      </c>
    </row>
    <row r="117" spans="2:17">
      <c r="B117" s="144">
        <f ca="1">COUNTA(OFFSET(Codes!$A$31,1,MATCH('Pollutant emissions'!$H62,Codes!$A$31:$C$31,0)-1,26,1))</f>
        <v>1</v>
      </c>
      <c r="O117" t="s">
        <v>173</v>
      </c>
      <c r="P117" t="s">
        <v>430</v>
      </c>
      <c r="Q117">
        <v>0.1</v>
      </c>
    </row>
    <row r="118" spans="2:17">
      <c r="B118" s="144">
        <f ca="1">COUNTA(OFFSET(Codes!$A$31,1,MATCH('Pollutant emissions'!$H63,Codes!$A$31:$C$31,0)-1,26,1))</f>
        <v>1</v>
      </c>
      <c r="O118" t="s">
        <v>193</v>
      </c>
      <c r="P118" t="s">
        <v>430</v>
      </c>
      <c r="Q118">
        <v>5</v>
      </c>
    </row>
    <row r="119" spans="2:17">
      <c r="B119" s="144">
        <f ca="1">COUNTA(OFFSET(Codes!$A$31,1,MATCH('Pollutant emissions'!$H64,Codes!$A$31:$C$31,0)-1,26,1))</f>
        <v>1</v>
      </c>
      <c r="O119" t="s">
        <v>199</v>
      </c>
      <c r="P119" t="s">
        <v>430</v>
      </c>
      <c r="Q119">
        <v>0.1</v>
      </c>
    </row>
    <row r="120" spans="2:17">
      <c r="B120" s="144">
        <f ca="1">COUNTA(OFFSET(Codes!$A$31,1,MATCH('Pollutant emissions'!$H65,Codes!$A$31:$C$31,0)-1,26,1))</f>
        <v>1</v>
      </c>
      <c r="O120" t="s">
        <v>205</v>
      </c>
      <c r="P120" t="s">
        <v>430</v>
      </c>
      <c r="Q120">
        <v>0.05</v>
      </c>
    </row>
    <row r="121" spans="2:17">
      <c r="B121" s="144">
        <f ca="1">COUNTA(OFFSET(Codes!$A$31,1,MATCH('Pollutant emissions'!$H66,Codes!$A$31:$C$31,0)-1,26,1))</f>
        <v>1</v>
      </c>
      <c r="O121" t="s">
        <v>436</v>
      </c>
      <c r="P121" t="s">
        <v>430</v>
      </c>
      <c r="Q121">
        <v>1E-3</v>
      </c>
    </row>
    <row r="122" spans="2:17">
      <c r="B122" s="144">
        <f ca="1">COUNTA(OFFSET(Codes!$A$31,1,MATCH('Pollutant emissions'!$H67,Codes!$A$31:$C$31,0)-1,26,1))</f>
        <v>1</v>
      </c>
      <c r="O122" t="s">
        <v>211</v>
      </c>
      <c r="P122" t="s">
        <v>430</v>
      </c>
      <c r="Q122">
        <v>10</v>
      </c>
    </row>
    <row r="123" spans="2:17">
      <c r="B123" s="144">
        <f ca="1">COUNTA(OFFSET(Codes!$A$31,1,MATCH('Pollutant emissions'!$H68,Codes!$A$31:$C$31,0)-1,26,1))</f>
        <v>1</v>
      </c>
      <c r="O123" t="s">
        <v>217</v>
      </c>
      <c r="P123" t="s">
        <v>430</v>
      </c>
      <c r="Q123">
        <v>0.1</v>
      </c>
    </row>
    <row r="124" spans="2:17">
      <c r="B124" s="144">
        <f ca="1">COUNTA(OFFSET(Codes!$A$31,1,MATCH('Pollutant emissions'!$H69,Codes!$A$31:$C$31,0)-1,26,1))</f>
        <v>1</v>
      </c>
      <c r="O124" t="s">
        <v>223</v>
      </c>
      <c r="P124" t="s">
        <v>430</v>
      </c>
      <c r="Q124">
        <v>1</v>
      </c>
    </row>
    <row r="125" spans="2:17">
      <c r="B125" s="144">
        <f ca="1">COUNTA(OFFSET(Codes!$A$31,1,MATCH('Pollutant emissions'!$H70,Codes!$A$31:$C$31,0)-1,26,1))</f>
        <v>1</v>
      </c>
      <c r="O125" t="s">
        <v>235</v>
      </c>
      <c r="P125" t="s">
        <v>430</v>
      </c>
      <c r="Q125">
        <v>0.1</v>
      </c>
    </row>
    <row r="126" spans="2:17">
      <c r="B126" s="144">
        <f ca="1">COUNTA(OFFSET(Codes!$A$31,1,MATCH('Pollutant emissions'!$H71,Codes!$A$31:$C$31,0)-1,26,1))</f>
        <v>1</v>
      </c>
      <c r="O126" t="s">
        <v>437</v>
      </c>
      <c r="P126" t="s">
        <v>430</v>
      </c>
      <c r="Q126">
        <v>0.1</v>
      </c>
    </row>
    <row r="127" spans="2:17">
      <c r="B127" s="144">
        <f ca="1">COUNTA(OFFSET(Codes!$A$31,1,MATCH('Pollutant emissions'!$H72,Codes!$A$31:$C$31,0)-1,26,1))</f>
        <v>1</v>
      </c>
      <c r="O127" t="s">
        <v>239</v>
      </c>
      <c r="P127" t="s">
        <v>430</v>
      </c>
      <c r="Q127">
        <v>0.1</v>
      </c>
    </row>
    <row r="128" spans="2:17">
      <c r="B128" s="144">
        <f ca="1">COUNTA(OFFSET(Codes!$A$31,1,MATCH('Pollutant emissions'!$H73,Codes!$A$31:$C$31,0)-1,26,1))</f>
        <v>1</v>
      </c>
      <c r="O128" t="s">
        <v>248</v>
      </c>
      <c r="P128" t="s">
        <v>430</v>
      </c>
      <c r="Q128">
        <v>1</v>
      </c>
    </row>
    <row r="129" spans="2:17">
      <c r="B129" s="144">
        <f ca="1">COUNTA(OFFSET(Codes!$A$31,1,MATCH('Pollutant emissions'!$H74,Codes!$A$31:$C$31,0)-1,26,1))</f>
        <v>1</v>
      </c>
      <c r="O129" t="s">
        <v>438</v>
      </c>
      <c r="P129" t="s">
        <v>435</v>
      </c>
      <c r="Q129">
        <v>0</v>
      </c>
    </row>
    <row r="130" spans="2:17">
      <c r="B130" s="144">
        <f ca="1">COUNTA(OFFSET(Codes!$A$31,1,MATCH('Pollutant emissions'!$H75,Codes!$A$31:$C$31,0)-1,26,1))</f>
        <v>1</v>
      </c>
      <c r="O130" t="s">
        <v>252</v>
      </c>
      <c r="P130" t="s">
        <v>435</v>
      </c>
      <c r="Q130">
        <v>0</v>
      </c>
    </row>
    <row r="131" spans="2:17">
      <c r="B131" s="144">
        <f ca="1">COUNTA(OFFSET(Codes!$A$31,1,MATCH('Pollutant emissions'!$H76,Codes!$A$31:$C$31,0)-1,26,1))</f>
        <v>1</v>
      </c>
      <c r="O131" t="s">
        <v>263</v>
      </c>
      <c r="P131" t="s">
        <v>430</v>
      </c>
      <c r="Q131">
        <v>1</v>
      </c>
    </row>
    <row r="132" spans="2:17">
      <c r="B132" s="144">
        <f ca="1">COUNTA(OFFSET(Codes!$A$31,1,MATCH('Pollutant emissions'!$H77,Codes!$A$31:$C$31,0)-1,26,1))</f>
        <v>1</v>
      </c>
      <c r="O132" t="s">
        <v>267</v>
      </c>
      <c r="P132" t="s">
        <v>435</v>
      </c>
      <c r="Q132">
        <v>0</v>
      </c>
    </row>
    <row r="133" spans="2:17">
      <c r="B133" s="144">
        <f ca="1">COUNTA(OFFSET(Codes!$A$31,1,MATCH('Pollutant emissions'!$H78,Codes!$A$31:$C$31,0)-1,26,1))</f>
        <v>1</v>
      </c>
      <c r="O133" t="s">
        <v>270</v>
      </c>
      <c r="P133" t="s">
        <v>430</v>
      </c>
      <c r="Q133">
        <v>0.1</v>
      </c>
    </row>
    <row r="134" spans="2:17">
      <c r="B134" s="144">
        <f ca="1">COUNTA(OFFSET(Codes!$A$31,1,MATCH('Pollutant emissions'!$H79,Codes!$A$31:$C$31,0)-1,26,1))</f>
        <v>1</v>
      </c>
      <c r="O134" t="s">
        <v>274</v>
      </c>
      <c r="P134" t="s">
        <v>430</v>
      </c>
      <c r="Q134">
        <v>0.1</v>
      </c>
    </row>
    <row r="135" spans="2:17">
      <c r="B135" s="144">
        <f ca="1">COUNTA(OFFSET(Codes!$A$31,1,MATCH('Pollutant emissions'!$H80,Codes!$A$31:$C$31,0)-1,26,1))</f>
        <v>1</v>
      </c>
      <c r="O135" t="s">
        <v>439</v>
      </c>
      <c r="P135" t="s">
        <v>430</v>
      </c>
      <c r="Q135">
        <v>0.1</v>
      </c>
    </row>
    <row r="136" spans="2:17">
      <c r="B136" s="144">
        <f ca="1">COUNTA(OFFSET(Codes!$A$31,1,MATCH('Pollutant emissions'!$H81,Codes!$A$31:$C$31,0)-1,26,1))</f>
        <v>1</v>
      </c>
      <c r="O136" t="s">
        <v>440</v>
      </c>
      <c r="P136" t="s">
        <v>430</v>
      </c>
      <c r="Q136">
        <v>2000000</v>
      </c>
    </row>
    <row r="137" spans="2:17">
      <c r="B137" s="144">
        <f ca="1">COUNTA(OFFSET(Codes!$A$31,1,MATCH('Pollutant emissions'!$H82,Codes!$A$31:$C$31,0)-1,26,1))</f>
        <v>1</v>
      </c>
      <c r="O137" t="s">
        <v>283</v>
      </c>
      <c r="P137" t="s">
        <v>430</v>
      </c>
      <c r="Q137">
        <v>5</v>
      </c>
    </row>
    <row r="138" spans="2:17">
      <c r="B138" s="144">
        <f ca="1">COUNTA(OFFSET(Codes!$A$31,1,MATCH('Pollutant emissions'!$H83,Codes!$A$31:$C$31,0)-1,26,1))</f>
        <v>1</v>
      </c>
      <c r="O138" t="s">
        <v>441</v>
      </c>
      <c r="P138" t="s">
        <v>430</v>
      </c>
      <c r="Q138">
        <v>0.1</v>
      </c>
    </row>
    <row r="139" spans="2:17">
      <c r="B139" s="144">
        <f ca="1">COUNTA(OFFSET(Codes!$A$31,1,MATCH('Pollutant emissions'!$H84,Codes!$A$31:$C$31,0)-1,26,1))</f>
        <v>1</v>
      </c>
      <c r="O139" t="s">
        <v>288</v>
      </c>
      <c r="P139" t="s">
        <v>430</v>
      </c>
      <c r="Q139">
        <v>20</v>
      </c>
    </row>
    <row r="140" spans="2:17">
      <c r="B140" s="144">
        <f ca="1">COUNTA(OFFSET(Codes!$A$31,1,MATCH('Pollutant emissions'!$H85,Codes!$A$31:$C$31,0)-1,26,1))</f>
        <v>1</v>
      </c>
      <c r="O140" t="s">
        <v>292</v>
      </c>
      <c r="P140" t="s">
        <v>430</v>
      </c>
      <c r="Q140">
        <v>20</v>
      </c>
    </row>
    <row r="141" spans="2:17">
      <c r="B141" s="144">
        <f ca="1">COUNTA(OFFSET(Codes!$A$31,1,MATCH('Pollutant emissions'!$H86,Codes!$A$31:$C$31,0)-1,26,1))</f>
        <v>1</v>
      </c>
      <c r="O141" t="s">
        <v>295</v>
      </c>
      <c r="P141" t="s">
        <v>430</v>
      </c>
      <c r="Q141">
        <v>20</v>
      </c>
    </row>
    <row r="142" spans="2:17">
      <c r="B142" s="144">
        <f ca="1">COUNTA(OFFSET(Codes!$A$31,1,MATCH('Pollutant emissions'!$H87,Codes!$A$31:$C$31,0)-1,26,1))</f>
        <v>1</v>
      </c>
      <c r="O142" t="s">
        <v>442</v>
      </c>
      <c r="P142" t="s">
        <v>435</v>
      </c>
      <c r="Q142">
        <v>0</v>
      </c>
    </row>
    <row r="143" spans="2:17">
      <c r="B143" s="144">
        <f ca="1">COUNTA(OFFSET(Codes!$A$31,1,MATCH('Pollutant emissions'!$H88,Codes!$A$31:$C$31,0)-1,26,1))</f>
        <v>1</v>
      </c>
      <c r="O143" t="s">
        <v>443</v>
      </c>
      <c r="P143" t="s">
        <v>435</v>
      </c>
      <c r="Q143">
        <v>0</v>
      </c>
    </row>
    <row r="144" spans="2:17">
      <c r="B144" s="144">
        <f ca="1">COUNTA(OFFSET(Codes!$A$31,1,MATCH('Pollutant emissions'!$H89,Codes!$A$31:$C$31,0)-1,26,1))</f>
        <v>1</v>
      </c>
      <c r="O144" t="s">
        <v>444</v>
      </c>
      <c r="P144" t="s">
        <v>435</v>
      </c>
      <c r="Q144">
        <v>0</v>
      </c>
    </row>
    <row r="145" spans="2:17">
      <c r="B145" s="144">
        <f ca="1">COUNTA(OFFSET(Codes!$A$31,1,MATCH('Pollutant emissions'!$H90,Codes!$A$31:$C$31,0)-1,26,1))</f>
        <v>1</v>
      </c>
      <c r="O145" t="s">
        <v>301</v>
      </c>
      <c r="P145" t="s">
        <v>430</v>
      </c>
      <c r="Q145">
        <v>20</v>
      </c>
    </row>
    <row r="146" spans="2:17">
      <c r="B146" s="144">
        <f ca="1">COUNTA(OFFSET(Codes!$A$31,1,MATCH('Pollutant emissions'!$H91,Codes!$A$31:$C$31,0)-1,26,1))</f>
        <v>1</v>
      </c>
      <c r="O146" t="s">
        <v>445</v>
      </c>
      <c r="P146" t="s">
        <v>430</v>
      </c>
      <c r="Q146">
        <v>50</v>
      </c>
    </row>
    <row r="147" spans="2:17">
      <c r="B147" s="144">
        <f ca="1">COUNTA(OFFSET(Codes!$A$31,1,MATCH('Pollutant emissions'!$H92,Codes!$A$31:$C$31,0)-1,26,1))</f>
        <v>1</v>
      </c>
      <c r="O147" t="s">
        <v>446</v>
      </c>
      <c r="P147" t="s">
        <v>430</v>
      </c>
      <c r="Q147">
        <v>5.0000000000000001E-3</v>
      </c>
    </row>
    <row r="148" spans="2:17">
      <c r="B148" s="144">
        <f ca="1">COUNTA(OFFSET(Codes!$A$31,1,MATCH('Pollutant emissions'!$H93,Codes!$A$31:$C$31,0)-1,26,1))</f>
        <v>1</v>
      </c>
      <c r="O148" t="s">
        <v>447</v>
      </c>
      <c r="P148" t="s">
        <v>430</v>
      </c>
      <c r="Q148">
        <v>2E-3</v>
      </c>
    </row>
    <row r="149" spans="2:17">
      <c r="B149" s="144">
        <f ca="1">COUNTA(OFFSET(Codes!$A$31,1,MATCH('Pollutant emissions'!$H94,Codes!$A$31:$C$31,0)-1,26,1))</f>
        <v>1</v>
      </c>
      <c r="O149" t="s">
        <v>306</v>
      </c>
      <c r="P149" t="s">
        <v>430</v>
      </c>
      <c r="Q149">
        <v>0.1</v>
      </c>
    </row>
    <row r="150" spans="2:17">
      <c r="B150" s="144">
        <f ca="1">COUNTA(OFFSET(Codes!$A$31,1,MATCH('Pollutant emissions'!$H95,Codes!$A$31:$C$31,0)-1,26,1))</f>
        <v>1</v>
      </c>
      <c r="O150" t="s">
        <v>448</v>
      </c>
      <c r="P150" t="s">
        <v>430</v>
      </c>
      <c r="Q150">
        <v>0.01</v>
      </c>
    </row>
    <row r="151" spans="2:17">
      <c r="B151" s="144">
        <f ca="1">COUNTA(OFFSET(Codes!$A$31,1,MATCH('Pollutant emissions'!$H96,Codes!$A$31:$C$31,0)-1,26,1))</f>
        <v>1</v>
      </c>
      <c r="O151" t="s">
        <v>309</v>
      </c>
      <c r="P151" t="s">
        <v>430</v>
      </c>
      <c r="Q151">
        <v>5.0000000000000001E-4</v>
      </c>
    </row>
    <row r="152" spans="2:17">
      <c r="B152" s="144">
        <f ca="1">COUNTA(OFFSET(Codes!$A$31,1,MATCH('Pollutant emissions'!$H97,Codes!$A$31:$C$31,0)-1,26,1))</f>
        <v>1</v>
      </c>
      <c r="O152" t="s">
        <v>312</v>
      </c>
      <c r="P152" t="s">
        <v>430</v>
      </c>
      <c r="Q152">
        <v>5.0000000000000001E-4</v>
      </c>
    </row>
    <row r="153" spans="2:17">
      <c r="B153" s="144">
        <f ca="1">COUNTA(OFFSET(Codes!$A$31,1,MATCH('Pollutant emissions'!$H98,Codes!$A$31:$C$31,0)-1,26,1))</f>
        <v>1</v>
      </c>
      <c r="O153" t="s">
        <v>314</v>
      </c>
      <c r="P153" t="s">
        <v>430</v>
      </c>
      <c r="Q153">
        <v>5.0000000000000001E-4</v>
      </c>
    </row>
    <row r="154" spans="2:17">
      <c r="B154" s="144">
        <f ca="1">COUNTA(OFFSET(Codes!$A$31,1,MATCH('Pollutant emissions'!$H99,Codes!$A$31:$C$31,0)-1,26,1))</f>
        <v>1</v>
      </c>
      <c r="O154" t="s">
        <v>317</v>
      </c>
      <c r="P154" t="s">
        <v>430</v>
      </c>
      <c r="Q154">
        <v>0.01</v>
      </c>
    </row>
    <row r="155" spans="2:17">
      <c r="B155" s="144">
        <f ca="1">COUNTA(OFFSET(Codes!$A$31,1,MATCH('Pollutant emissions'!$H100,Codes!$A$31:$C$31,0)-1,26,1))</f>
        <v>1</v>
      </c>
      <c r="O155" t="s">
        <v>322</v>
      </c>
      <c r="P155" t="s">
        <v>430</v>
      </c>
      <c r="Q155">
        <v>1E-4</v>
      </c>
    </row>
    <row r="156" spans="2:17">
      <c r="B156" s="144">
        <f ca="1">COUNTA(OFFSET(Codes!$A$31,1,MATCH('Pollutant emissions'!$H101,Codes!$A$31:$C$31,0)-1,26,1))</f>
        <v>1</v>
      </c>
      <c r="O156" t="s">
        <v>327</v>
      </c>
      <c r="P156" t="s">
        <v>430</v>
      </c>
      <c r="Q156">
        <v>1E-4</v>
      </c>
    </row>
    <row r="157" spans="2:17">
      <c r="B157" s="144">
        <f ca="1">COUNTA(OFFSET(Codes!$A$31,1,MATCH('Pollutant emissions'!$H102,Codes!$A$31:$C$31,0)-1,26,1))</f>
        <v>1</v>
      </c>
      <c r="O157" t="s">
        <v>449</v>
      </c>
      <c r="P157" t="s">
        <v>430</v>
      </c>
      <c r="Q157">
        <v>0.05</v>
      </c>
    </row>
    <row r="158" spans="2:17">
      <c r="B158" s="144">
        <f ca="1">COUNTA(OFFSET(Codes!$A$31,1,MATCH('Pollutant emissions'!$H103,Codes!$A$31:$C$31,0)-1,26,1))</f>
        <v>1</v>
      </c>
      <c r="O158" t="s">
        <v>450</v>
      </c>
      <c r="P158" t="s">
        <v>430</v>
      </c>
      <c r="Q158">
        <v>1E-3</v>
      </c>
    </row>
    <row r="159" spans="2:17">
      <c r="B159" s="144">
        <f ca="1">COUNTA(OFFSET(Codes!$A$31,1,MATCH('Pollutant emissions'!$H104,Codes!$A$31:$C$31,0)-1,26,1))</f>
        <v>1</v>
      </c>
      <c r="O159" t="s">
        <v>451</v>
      </c>
      <c r="P159" t="s">
        <v>430</v>
      </c>
      <c r="Q159">
        <v>5.0000000000000001E-4</v>
      </c>
    </row>
    <row r="160" spans="2:17">
      <c r="B160" s="144">
        <f ca="1">COUNTA(OFFSET(Codes!$A$31,1,MATCH('Pollutant emissions'!$H105,Codes!$A$31:$C$31,0)-1,26,1))</f>
        <v>1</v>
      </c>
      <c r="O160" t="s">
        <v>331</v>
      </c>
      <c r="P160" t="s">
        <v>430</v>
      </c>
      <c r="Q160">
        <v>5.0000000000000001E-4</v>
      </c>
    </row>
    <row r="161" spans="2:17">
      <c r="B161" s="144">
        <f ca="1">COUNTA(OFFSET(Codes!$A$31,1,MATCH('Pollutant emissions'!$H106,Codes!$A$31:$C$31,0)-1,26,1))</f>
        <v>1</v>
      </c>
      <c r="O161" t="s">
        <v>452</v>
      </c>
      <c r="P161" t="s">
        <v>435</v>
      </c>
      <c r="Q161">
        <v>0</v>
      </c>
    </row>
    <row r="162" spans="2:17">
      <c r="B162" s="144">
        <f ca="1">COUNTA(OFFSET(Codes!$A$31,1,MATCH('Pollutant emissions'!$H107,Codes!$A$31:$C$31,0)-1,26,1))</f>
        <v>1</v>
      </c>
      <c r="O162" t="s">
        <v>335</v>
      </c>
      <c r="P162" t="s">
        <v>430</v>
      </c>
      <c r="Q162">
        <v>10</v>
      </c>
    </row>
    <row r="163" spans="2:17">
      <c r="B163" s="144">
        <f ca="1">COUNTA(OFFSET(Codes!$A$31,1,MATCH('Pollutant emissions'!$H108,Codes!$A$31:$C$31,0)-1,26,1))</f>
        <v>1</v>
      </c>
      <c r="O163" t="s">
        <v>338</v>
      </c>
      <c r="P163" t="s">
        <v>430</v>
      </c>
      <c r="Q163">
        <v>10</v>
      </c>
    </row>
    <row r="164" spans="2:17">
      <c r="B164" s="144">
        <f ca="1">COUNTA(OFFSET(Codes!$A$31,1,MATCH('Pollutant emissions'!$H109,Codes!$A$31:$C$31,0)-1,26,1))</f>
        <v>1</v>
      </c>
      <c r="O164" t="s">
        <v>342</v>
      </c>
      <c r="P164" t="s">
        <v>430</v>
      </c>
      <c r="Q164">
        <v>1</v>
      </c>
    </row>
    <row r="165" spans="2:17">
      <c r="B165" s="144">
        <f ca="1">COUNTA(OFFSET(Codes!$A$31,1,MATCH('Pollutant emissions'!$H110,Codes!$A$31:$C$31,0)-1,26,1))</f>
        <v>1</v>
      </c>
      <c r="O165" t="s">
        <v>345</v>
      </c>
      <c r="P165" t="s">
        <v>430</v>
      </c>
      <c r="Q165">
        <v>0.1</v>
      </c>
    </row>
    <row r="166" spans="2:17">
      <c r="B166" s="144">
        <f ca="1">COUNTA(OFFSET(Codes!$A$31,1,MATCH('Pollutant emissions'!$H111,Codes!$A$31:$C$31,0)-1,26,1))</f>
        <v>1</v>
      </c>
      <c r="O166" t="s">
        <v>453</v>
      </c>
      <c r="P166" t="s">
        <v>430</v>
      </c>
      <c r="Q166">
        <v>2000</v>
      </c>
    </row>
    <row r="167" spans="2:17">
      <c r="B167" s="144">
        <f ca="1">COUNTA(OFFSET(Codes!$A$31,1,MATCH('Pollutant emissions'!$H112,Codes!$A$31:$C$31,0)-1,26,1))</f>
        <v>1</v>
      </c>
      <c r="O167" t="s">
        <v>353</v>
      </c>
      <c r="P167" t="s">
        <v>435</v>
      </c>
      <c r="Q167">
        <v>0</v>
      </c>
    </row>
    <row r="168" spans="2:17">
      <c r="B168" s="144">
        <f ca="1">COUNTA(OFFSET(Codes!$A$31,1,MATCH('Pollutant emissions'!$H113,Codes!$A$31:$C$31,0)-1,26,1))</f>
        <v>1</v>
      </c>
      <c r="O168" t="s">
        <v>454</v>
      </c>
      <c r="P168" t="s">
        <v>435</v>
      </c>
      <c r="Q168">
        <v>0</v>
      </c>
    </row>
    <row r="169" spans="2:17">
      <c r="B169" s="144">
        <f ca="1">COUNTA(OFFSET(Codes!$A$31,1,MATCH('Pollutant emissions'!$H114,Codes!$A$31:$C$31,0)-1,26,1))</f>
        <v>1</v>
      </c>
      <c r="O169" t="s">
        <v>358</v>
      </c>
      <c r="P169" t="s">
        <v>435</v>
      </c>
      <c r="Q169">
        <v>0</v>
      </c>
    </row>
    <row r="170" spans="2:17">
      <c r="B170" s="144">
        <f ca="1">COUNTA(OFFSET(Codes!$A$31,1,MATCH('Pollutant emissions'!$H115,Codes!$A$31:$C$31,0)-1,26,1))</f>
        <v>1</v>
      </c>
      <c r="O170" t="s">
        <v>455</v>
      </c>
      <c r="P170" t="s">
        <v>430</v>
      </c>
      <c r="Q170">
        <v>1000</v>
      </c>
    </row>
    <row r="171" spans="2:17">
      <c r="B171" s="144">
        <f ca="1">COUNTA(OFFSET(Codes!$A$31,1,MATCH('Pollutant emissions'!$H116,Codes!$A$31:$C$31,0)-1,26,1))</f>
        <v>1</v>
      </c>
      <c r="O171" t="s">
        <v>363</v>
      </c>
      <c r="P171" t="s">
        <v>430</v>
      </c>
      <c r="Q171">
        <v>0.1</v>
      </c>
    </row>
    <row r="172" spans="2:17">
      <c r="B172" s="144">
        <f ca="1">COUNTA(OFFSET(Codes!$A$31,1,MATCH('Pollutant emissions'!$H117,Codes!$A$31:$C$31,0)-1,26,1))</f>
        <v>1</v>
      </c>
      <c r="O172" t="s">
        <v>367</v>
      </c>
      <c r="P172" t="s">
        <v>430</v>
      </c>
      <c r="Q172">
        <v>0.1</v>
      </c>
    </row>
    <row r="173" spans="2:17">
      <c r="B173" s="144">
        <f ca="1">COUNTA(OFFSET(Codes!$A$31,1,MATCH('Pollutant emissions'!$H118,Codes!$A$31:$C$31,0)-1,26,1))</f>
        <v>1</v>
      </c>
      <c r="O173" t="s">
        <v>370</v>
      </c>
      <c r="P173" t="s">
        <v>430</v>
      </c>
      <c r="Q173">
        <v>0.1</v>
      </c>
    </row>
    <row r="174" spans="2:17">
      <c r="B174" s="144">
        <f ca="1">COUNTA(OFFSET(Codes!$A$31,1,MATCH('Pollutant emissions'!$H119,Codes!$A$31:$C$31,0)-1,26,1))</f>
        <v>1</v>
      </c>
      <c r="O174" t="s">
        <v>372</v>
      </c>
      <c r="P174" t="s">
        <v>430</v>
      </c>
      <c r="Q174">
        <v>0.01</v>
      </c>
    </row>
    <row r="175" spans="2:17">
      <c r="B175" s="144">
        <f ca="1">COUNTA(OFFSET(Codes!$A$31,1,MATCH('Pollutant emissions'!$H120,Codes!$A$31:$C$31,0)-1,26,1))</f>
        <v>1</v>
      </c>
      <c r="O175" t="s">
        <v>456</v>
      </c>
      <c r="P175" t="s">
        <v>430</v>
      </c>
      <c r="Q175">
        <v>0.1</v>
      </c>
    </row>
    <row r="176" spans="2:17">
      <c r="B176" s="144">
        <f ca="1">COUNTA(OFFSET(Codes!$A$31,1,MATCH('Pollutant emissions'!$H121,Codes!$A$31:$C$31,0)-1,26,1))</f>
        <v>1</v>
      </c>
      <c r="O176" t="s">
        <v>374</v>
      </c>
      <c r="P176" t="s">
        <v>430</v>
      </c>
      <c r="Q176">
        <v>0.01</v>
      </c>
    </row>
    <row r="177" spans="2:17">
      <c r="B177" s="144">
        <f ca="1">COUNTA(OFFSET(Codes!$A$31,1,MATCH('Pollutant emissions'!$H122,Codes!$A$31:$C$31,0)-1,26,1))</f>
        <v>1</v>
      </c>
      <c r="O177" t="s">
        <v>457</v>
      </c>
      <c r="P177" t="s">
        <v>435</v>
      </c>
      <c r="Q177">
        <v>0</v>
      </c>
    </row>
    <row r="178" spans="2:17">
      <c r="B178" s="144">
        <f ca="1">COUNTA(OFFSET(Codes!$A$31,1,MATCH('Pollutant emissions'!$H123,Codes!$A$31:$C$31,0)-1,26,1))</f>
        <v>1</v>
      </c>
      <c r="O178" t="s">
        <v>458</v>
      </c>
      <c r="P178" t="s">
        <v>435</v>
      </c>
      <c r="Q178">
        <v>0</v>
      </c>
    </row>
    <row r="179" spans="2:17">
      <c r="B179" s="144">
        <f ca="1">COUNTA(OFFSET(Codes!$A$31,1,MATCH('Pollutant emissions'!$H124,Codes!$A$31:$C$31,0)-1,26,1))</f>
        <v>1</v>
      </c>
      <c r="O179" t="s">
        <v>385</v>
      </c>
      <c r="P179" t="s">
        <v>435</v>
      </c>
      <c r="Q179">
        <v>0</v>
      </c>
    </row>
    <row r="180" spans="2:17">
      <c r="B180" s="144">
        <f ca="1">COUNTA(OFFSET(Codes!$A$31,1,MATCH('Pollutant emissions'!$H125,Codes!$A$31:$C$31,0)-1,26,1))</f>
        <v>1</v>
      </c>
      <c r="O180" t="s">
        <v>387</v>
      </c>
      <c r="P180" t="s">
        <v>435</v>
      </c>
      <c r="Q180">
        <v>0</v>
      </c>
    </row>
    <row r="181" spans="2:17">
      <c r="B181" s="144">
        <f ca="1">COUNTA(OFFSET(Codes!$A$31,1,MATCH('Pollutant emissions'!$H126,Codes!$A$31:$C$31,0)-1,26,1))</f>
        <v>1</v>
      </c>
      <c r="O181" t="s">
        <v>459</v>
      </c>
      <c r="P181" t="s">
        <v>430</v>
      </c>
      <c r="Q181">
        <v>1000</v>
      </c>
    </row>
    <row r="182" spans="2:17">
      <c r="B182" s="144">
        <f ca="1">COUNTA(OFFSET(Codes!$A$31,1,MATCH('Pollutant emissions'!$H127,Codes!$A$31:$C$31,0)-1,26,1))</f>
        <v>1</v>
      </c>
      <c r="O182" t="s">
        <v>460</v>
      </c>
      <c r="P182" t="s">
        <v>430</v>
      </c>
      <c r="Q182">
        <v>5.0000000000000001E-4</v>
      </c>
    </row>
    <row r="183" spans="2:17">
      <c r="B183" s="144">
        <f ca="1">COUNTA(OFFSET(Codes!$A$31,1,MATCH('Pollutant emissions'!$H128,Codes!$A$31:$C$31,0)-1,26,1))</f>
        <v>1</v>
      </c>
      <c r="O183" t="s">
        <v>461</v>
      </c>
      <c r="P183" t="s">
        <v>430</v>
      </c>
      <c r="Q183">
        <v>0.01</v>
      </c>
    </row>
    <row r="184" spans="2:17">
      <c r="B184" s="144">
        <f ca="1">COUNTA(OFFSET(Codes!$A$31,1,MATCH('Pollutant emissions'!$H129,Codes!$A$31:$C$31,0)-1,26,1))</f>
        <v>1</v>
      </c>
      <c r="O184" t="s">
        <v>389</v>
      </c>
      <c r="P184" t="s">
        <v>430</v>
      </c>
      <c r="Q184">
        <v>20</v>
      </c>
    </row>
    <row r="185" spans="2:17">
      <c r="B185" s="144">
        <f ca="1">COUNTA(OFFSET(Codes!$A$31,1,MATCH('Pollutant emissions'!$H130,Codes!$A$31:$C$31,0)-1,26,1))</f>
        <v>1</v>
      </c>
      <c r="O185" t="s">
        <v>462</v>
      </c>
      <c r="P185" t="s">
        <v>435</v>
      </c>
      <c r="Q185">
        <v>0</v>
      </c>
    </row>
    <row r="186" spans="2:17">
      <c r="B186" s="144">
        <f ca="1">COUNTA(OFFSET(Codes!$A$31,1,MATCH('Pollutant emissions'!$H131,Codes!$A$31:$C$31,0)-1,26,1))</f>
        <v>1</v>
      </c>
      <c r="O186" t="s">
        <v>390</v>
      </c>
      <c r="P186" t="s">
        <v>430</v>
      </c>
      <c r="Q186">
        <v>0.1</v>
      </c>
    </row>
    <row r="187" spans="2:17">
      <c r="B187" s="144">
        <f ca="1">COUNTA(OFFSET(Codes!$A$31,1,MATCH('Pollutant emissions'!$H132,Codes!$A$31:$C$31,0)-1,26,1))</f>
        <v>1</v>
      </c>
      <c r="O187" t="s">
        <v>463</v>
      </c>
      <c r="P187" t="s">
        <v>430</v>
      </c>
      <c r="Q187">
        <v>0.01</v>
      </c>
    </row>
    <row r="188" spans="2:17">
      <c r="B188" s="144">
        <f ca="1">COUNTA(OFFSET(Codes!$A$31,1,MATCH('Pollutant emissions'!$H133,Codes!$A$31:$C$31,0)-1,26,1))</f>
        <v>1</v>
      </c>
      <c r="O188" t="s">
        <v>391</v>
      </c>
      <c r="P188" t="s">
        <v>430</v>
      </c>
      <c r="Q188">
        <v>200</v>
      </c>
    </row>
    <row r="189" spans="2:17">
      <c r="B189" s="144">
        <f ca="1">COUNTA(OFFSET(Codes!$A$31,1,MATCH('Pollutant emissions'!$H134,Codes!$A$31:$C$31,0)-1,26,1))</f>
        <v>1</v>
      </c>
      <c r="O189" t="s">
        <v>464</v>
      </c>
      <c r="P189" t="s">
        <v>430</v>
      </c>
      <c r="Q189">
        <v>1</v>
      </c>
    </row>
    <row r="190" spans="2:17">
      <c r="B190" s="144">
        <f ca="1">COUNTA(OFFSET(Codes!$A$31,1,MATCH('Pollutant emissions'!$H135,Codes!$A$31:$C$31,0)-1,26,1))</f>
        <v>1</v>
      </c>
      <c r="O190" t="s">
        <v>392</v>
      </c>
      <c r="P190" t="s">
        <v>430</v>
      </c>
      <c r="Q190">
        <v>0.1</v>
      </c>
    </row>
    <row r="191" spans="2:17">
      <c r="B191" s="144">
        <f ca="1">COUNTA(OFFSET(Codes!$A$31,1,MATCH('Pollutant emissions'!$H136,Codes!$A$31:$C$31,0)-1,26,1))</f>
        <v>1</v>
      </c>
      <c r="O191" t="s">
        <v>395</v>
      </c>
      <c r="P191" t="s">
        <v>430</v>
      </c>
      <c r="Q191">
        <v>10</v>
      </c>
    </row>
    <row r="192" spans="2:17">
      <c r="B192" s="144">
        <f ca="1">COUNTA(OFFSET(Codes!$A$31,1,MATCH('Pollutant emissions'!$H137,Codes!$A$31:$C$31,0)-1,26,1))</f>
        <v>1</v>
      </c>
      <c r="O192" t="s">
        <v>396</v>
      </c>
      <c r="P192" t="s">
        <v>430</v>
      </c>
      <c r="Q192">
        <v>0.1</v>
      </c>
    </row>
    <row r="193" spans="2:17">
      <c r="B193" s="144">
        <f ca="1">COUNTA(OFFSET(Codes!$A$31,1,MATCH('Pollutant emissions'!$H138,Codes!$A$31:$C$31,0)-1,26,1))</f>
        <v>1</v>
      </c>
      <c r="O193" t="s">
        <v>397</v>
      </c>
      <c r="P193" t="s">
        <v>430</v>
      </c>
      <c r="Q193">
        <v>1</v>
      </c>
    </row>
    <row r="194" spans="2:17">
      <c r="B194" s="144">
        <f ca="1">COUNTA(OFFSET(Codes!$A$31,1,MATCH('Pollutant emissions'!$H139,Codes!$A$31:$C$31,0)-1,26,1))</f>
        <v>1</v>
      </c>
      <c r="O194" t="s">
        <v>465</v>
      </c>
      <c r="P194" t="s">
        <v>435</v>
      </c>
      <c r="Q194">
        <v>0</v>
      </c>
    </row>
    <row r="195" spans="2:17">
      <c r="B195" s="144">
        <f ca="1">COUNTA(OFFSET(Codes!$A$31,1,MATCH('Pollutant emissions'!$H140,Codes!$A$31:$C$31,0)-1,26,1))</f>
        <v>1</v>
      </c>
      <c r="O195" t="s">
        <v>398</v>
      </c>
      <c r="P195" t="s">
        <v>430</v>
      </c>
      <c r="Q195">
        <v>20</v>
      </c>
    </row>
    <row r="196" spans="2:17">
      <c r="B196" s="144">
        <f ca="1">COUNTA(OFFSET(Codes!$A$31,1,MATCH('Pollutant emissions'!$H141,Codes!$A$31:$C$31,0)-1,26,1))</f>
        <v>1</v>
      </c>
      <c r="O196" t="s">
        <v>466</v>
      </c>
      <c r="P196" t="s">
        <v>430</v>
      </c>
      <c r="Q196">
        <v>50000</v>
      </c>
    </row>
    <row r="197" spans="2:17">
      <c r="B197" s="144">
        <f ca="1">COUNTA(OFFSET(Codes!$A$31,1,MATCH('Pollutant emissions'!$H142,Codes!$A$31:$C$31,0)-1,26,1))</f>
        <v>1</v>
      </c>
      <c r="O197" t="s">
        <v>467</v>
      </c>
      <c r="P197" t="s">
        <v>430</v>
      </c>
      <c r="Q197">
        <v>1</v>
      </c>
    </row>
    <row r="198" spans="2:17">
      <c r="B198" s="144">
        <f ca="1">COUNTA(OFFSET(Codes!$A$31,1,MATCH('Pollutant emissions'!$H143,Codes!$A$31:$C$31,0)-1,26,1))</f>
        <v>1</v>
      </c>
      <c r="O198" t="s">
        <v>468</v>
      </c>
      <c r="P198" t="s">
        <v>430</v>
      </c>
      <c r="Q198">
        <v>1</v>
      </c>
    </row>
    <row r="199" spans="2:17">
      <c r="B199" s="144">
        <f ca="1">COUNTA(OFFSET(Codes!$A$31,1,MATCH('Pollutant emissions'!$H144,Codes!$A$31:$C$31,0)-1,26,1))</f>
        <v>1</v>
      </c>
      <c r="O199" t="s">
        <v>469</v>
      </c>
      <c r="P199" t="s">
        <v>430</v>
      </c>
      <c r="Q199">
        <v>1</v>
      </c>
    </row>
    <row r="200" spans="2:17">
      <c r="B200" s="144">
        <f ca="1">COUNTA(OFFSET(Codes!$A$31,1,MATCH('Pollutant emissions'!$H145,Codes!$A$31:$C$31,0)-1,26,1))</f>
        <v>1</v>
      </c>
      <c r="O200" t="s">
        <v>470</v>
      </c>
      <c r="P200" t="s">
        <v>430</v>
      </c>
      <c r="Q200">
        <v>1</v>
      </c>
    </row>
    <row r="201" spans="2:17">
      <c r="B201" s="144">
        <f ca="1">COUNTA(OFFSET(Codes!$A$31,1,MATCH('Pollutant emissions'!$H146,Codes!$A$31:$C$31,0)-1,26,1))</f>
        <v>1</v>
      </c>
      <c r="O201" t="s">
        <v>471</v>
      </c>
      <c r="P201" t="s">
        <v>430</v>
      </c>
      <c r="Q201">
        <v>1</v>
      </c>
    </row>
    <row r="202" spans="2:17">
      <c r="B202" s="144">
        <f ca="1">COUNTA(OFFSET(Codes!$A$31,1,MATCH('Pollutant emissions'!$H147,Codes!$A$31:$C$31,0)-1,26,1))</f>
        <v>1</v>
      </c>
      <c r="O202" t="s">
        <v>472</v>
      </c>
      <c r="P202" t="s">
        <v>430</v>
      </c>
      <c r="Q202">
        <v>1</v>
      </c>
    </row>
    <row r="203" spans="2:17">
      <c r="B203" s="144">
        <f ca="1">COUNTA(OFFSET(Codes!$A$31,1,MATCH('Pollutant emissions'!$H148,Codes!$A$31:$C$31,0)-1,26,1))</f>
        <v>1</v>
      </c>
      <c r="O203" t="s">
        <v>473</v>
      </c>
      <c r="P203" t="s">
        <v>430</v>
      </c>
      <c r="Q203">
        <v>5</v>
      </c>
    </row>
    <row r="204" spans="2:17">
      <c r="B204" s="144">
        <f ca="1">COUNTA(OFFSET(Codes!$A$31,1,MATCH('Pollutant emissions'!$H149,Codes!$A$31:$C$31,0)-1,26,1))</f>
        <v>1</v>
      </c>
      <c r="O204" t="s">
        <v>401</v>
      </c>
      <c r="P204" t="s">
        <v>435</v>
      </c>
      <c r="Q204">
        <v>0</v>
      </c>
    </row>
    <row r="205" spans="2:17">
      <c r="B205" s="144">
        <f ca="1">COUNTA(OFFSET(Codes!$A$31,1,MATCH('Pollutant emissions'!$H150,Codes!$A$31:$C$31,0)-1,26,1))</f>
        <v>1</v>
      </c>
      <c r="O205" t="s">
        <v>402</v>
      </c>
      <c r="P205" t="s">
        <v>435</v>
      </c>
      <c r="Q205">
        <v>0</v>
      </c>
    </row>
    <row r="206" spans="2:17">
      <c r="B206" s="144">
        <f ca="1">COUNTA(OFFSET(Codes!$A$31,1,MATCH('Pollutant emissions'!$H151,Codes!$A$31:$C$31,0)-1,26,1))</f>
        <v>1</v>
      </c>
      <c r="O206" t="s">
        <v>403</v>
      </c>
      <c r="P206" t="s">
        <v>435</v>
      </c>
      <c r="Q206">
        <v>0</v>
      </c>
    </row>
    <row r="207" spans="2:17">
      <c r="B207" s="144">
        <f ca="1">COUNTA(OFFSET(Codes!$A$31,1,MATCH('Pollutant emissions'!$H152,Codes!$A$31:$C$31,0)-1,26,1))</f>
        <v>1</v>
      </c>
      <c r="O207" t="s">
        <v>407</v>
      </c>
      <c r="P207" t="s">
        <v>430</v>
      </c>
      <c r="Q207">
        <v>0.1</v>
      </c>
    </row>
    <row r="208" spans="2:17">
      <c r="B208" s="144">
        <f ca="1">COUNTA(OFFSET(Codes!$A$31,1,MATCH('Pollutant emissions'!$H153,Codes!$A$31:$C$31,0)-1,26,1))</f>
        <v>1</v>
      </c>
      <c r="O208" t="s">
        <v>408</v>
      </c>
      <c r="P208" t="s">
        <v>430</v>
      </c>
      <c r="Q208">
        <v>0.05</v>
      </c>
    </row>
    <row r="209" spans="2:17">
      <c r="B209" s="144">
        <f ca="1">COUNTA(OFFSET(Codes!$A$31,1,MATCH('Pollutant emissions'!$H154,Codes!$A$31:$C$31,0)-1,26,1))</f>
        <v>1</v>
      </c>
      <c r="O209" t="s">
        <v>474</v>
      </c>
      <c r="P209" t="s">
        <v>430</v>
      </c>
      <c r="Q209">
        <v>0.1</v>
      </c>
    </row>
    <row r="210" spans="2:17">
      <c r="B210" s="144">
        <f ca="1">COUNTA(OFFSET(Codes!$A$31,1,MATCH('Pollutant emissions'!$H155,Codes!$A$31:$C$31,0)-1,26,1))</f>
        <v>1</v>
      </c>
      <c r="O210" t="s">
        <v>475</v>
      </c>
      <c r="P210" t="s">
        <v>430</v>
      </c>
      <c r="Q210">
        <v>1E-3</v>
      </c>
    </row>
    <row r="211" spans="2:17">
      <c r="B211" s="144">
        <f ca="1">COUNTA(OFFSET(Codes!$A$31,1,MATCH('Pollutant emissions'!$H156,Codes!$A$31:$C$31,0)-1,26,1))</f>
        <v>1</v>
      </c>
      <c r="O211" t="s">
        <v>410</v>
      </c>
      <c r="P211" t="s">
        <v>430</v>
      </c>
      <c r="Q211">
        <v>20</v>
      </c>
    </row>
    <row r="212" spans="2:17">
      <c r="B212" s="144">
        <f ca="1">COUNTA(OFFSET(Codes!$A$31,1,MATCH('Pollutant emissions'!$H157,Codes!$A$31:$C$31,0)-1,26,1))</f>
        <v>1</v>
      </c>
      <c r="O212" t="s">
        <v>476</v>
      </c>
      <c r="P212" t="s">
        <v>430</v>
      </c>
      <c r="Q212">
        <v>5000</v>
      </c>
    </row>
    <row r="213" spans="2:17">
      <c r="B213" s="144">
        <f ca="1">COUNTA(OFFSET(Codes!$A$31,1,MATCH('Pollutant emissions'!$H158,Codes!$A$31:$C$31,0)-1,26,1))</f>
        <v>1</v>
      </c>
      <c r="O213" t="s">
        <v>477</v>
      </c>
      <c r="P213" t="s">
        <v>435</v>
      </c>
      <c r="Q213">
        <v>0</v>
      </c>
    </row>
    <row r="214" spans="2:17">
      <c r="B214" s="144">
        <f ca="1">COUNTA(OFFSET(Codes!$A$31,1,MATCH('Pollutant emissions'!$H159,Codes!$A$31:$C$31,0)-1,26,1))</f>
        <v>1</v>
      </c>
      <c r="O214" t="s">
        <v>478</v>
      </c>
      <c r="P214" t="s">
        <v>435</v>
      </c>
      <c r="Q214">
        <v>0</v>
      </c>
    </row>
    <row r="215" spans="2:17">
      <c r="B215" s="144">
        <f ca="1">COUNTA(OFFSET(Codes!$A$31,1,MATCH('Pollutant emissions'!$H160,Codes!$A$31:$C$31,0)-1,26,1))</f>
        <v>1</v>
      </c>
      <c r="O215" t="s">
        <v>479</v>
      </c>
      <c r="P215" t="s">
        <v>435</v>
      </c>
      <c r="Q215">
        <v>0</v>
      </c>
    </row>
    <row r="216" spans="2:17">
      <c r="B216" s="144">
        <f ca="1">COUNTA(OFFSET(Codes!$A$31,1,MATCH('Pollutant emissions'!$H161,Codes!$A$31:$C$31,0)-1,26,1))</f>
        <v>1</v>
      </c>
      <c r="O216" t="s">
        <v>480</v>
      </c>
      <c r="P216" t="s">
        <v>435</v>
      </c>
      <c r="Q216">
        <v>0</v>
      </c>
    </row>
    <row r="217" spans="2:17">
      <c r="B217" s="144">
        <f ca="1">COUNTA(OFFSET(Codes!$A$31,1,MATCH('Pollutant emissions'!$H162,Codes!$A$31:$C$31,0)-1,26,1))</f>
        <v>1</v>
      </c>
      <c r="O217" t="s">
        <v>411</v>
      </c>
      <c r="P217" t="s">
        <v>430</v>
      </c>
      <c r="Q217">
        <v>1E-3</v>
      </c>
    </row>
    <row r="218" spans="2:17">
      <c r="B218" s="144">
        <f ca="1">COUNTA(OFFSET(Codes!$A$31,1,MATCH('Pollutant emissions'!$H163,Codes!$A$31:$C$31,0)-1,26,1))</f>
        <v>1</v>
      </c>
      <c r="O218" t="s">
        <v>412</v>
      </c>
      <c r="P218" t="s">
        <v>430</v>
      </c>
      <c r="Q218">
        <v>2E-3</v>
      </c>
    </row>
    <row r="219" spans="2:17">
      <c r="B219" s="144">
        <f ca="1">COUNTA(OFFSET(Codes!$A$31,1,MATCH('Pollutant emissions'!$H164,Codes!$A$31:$C$31,0)-1,26,1))</f>
        <v>1</v>
      </c>
      <c r="O219" t="s">
        <v>413</v>
      </c>
      <c r="P219" t="s">
        <v>430</v>
      </c>
      <c r="Q219">
        <v>1</v>
      </c>
    </row>
    <row r="220" spans="2:17">
      <c r="B220" s="144">
        <f ca="1">COUNTA(OFFSET(Codes!$A$31,1,MATCH('Pollutant emissions'!$H165,Codes!$A$31:$C$31,0)-1,26,1))</f>
        <v>1</v>
      </c>
      <c r="O220" t="s">
        <v>481</v>
      </c>
      <c r="P220" t="s">
        <v>435</v>
      </c>
      <c r="Q220">
        <v>0</v>
      </c>
    </row>
    <row r="221" spans="2:17">
      <c r="B221" s="144">
        <f ca="1">COUNTA(OFFSET(Codes!$A$31,1,MATCH('Pollutant emissions'!$H166,Codes!$A$31:$C$31,0)-1,26,1))</f>
        <v>1</v>
      </c>
      <c r="O221" t="s">
        <v>482</v>
      </c>
      <c r="P221" t="s">
        <v>435</v>
      </c>
      <c r="Q221">
        <v>0</v>
      </c>
    </row>
    <row r="222" spans="2:17">
      <c r="B222" s="144">
        <f ca="1">COUNTA(OFFSET(Codes!$A$31,1,MATCH('Pollutant emissions'!$H167,Codes!$A$31:$C$31,0)-1,26,1))</f>
        <v>1</v>
      </c>
      <c r="O222" t="s">
        <v>483</v>
      </c>
      <c r="P222" t="s">
        <v>435</v>
      </c>
      <c r="Q222">
        <v>0</v>
      </c>
    </row>
    <row r="223" spans="2:17">
      <c r="B223" s="144">
        <f ca="1">COUNTA(OFFSET(Codes!$A$31,1,MATCH('Pollutant emissions'!$H168,Codes!$A$31:$C$31,0)-1,26,1))</f>
        <v>1</v>
      </c>
      <c r="O223" t="s">
        <v>484</v>
      </c>
      <c r="P223" t="s">
        <v>435</v>
      </c>
      <c r="Q223">
        <v>0</v>
      </c>
    </row>
    <row r="224" spans="2:17">
      <c r="B224" s="144">
        <f ca="1">COUNTA(OFFSET(Codes!$A$31,1,MATCH('Pollutant emissions'!$H169,Codes!$A$31:$C$31,0)-1,26,1))</f>
        <v>1</v>
      </c>
      <c r="O224" t="s">
        <v>485</v>
      </c>
      <c r="P224" t="s">
        <v>430</v>
      </c>
      <c r="Q224">
        <v>0.1</v>
      </c>
    </row>
    <row r="225" spans="2:17">
      <c r="B225" s="144">
        <f ca="1">COUNTA(OFFSET(Codes!$A$31,1,MATCH('Pollutant emissions'!$H170,Codes!$A$31:$C$31,0)-1,26,1))</f>
        <v>1</v>
      </c>
      <c r="O225" t="s">
        <v>486</v>
      </c>
      <c r="P225" t="s">
        <v>430</v>
      </c>
      <c r="Q225">
        <v>0.01</v>
      </c>
    </row>
    <row r="226" spans="2:17">
      <c r="B226" s="144">
        <f ca="1">COUNTA(OFFSET(Codes!$A$31,1,MATCH('Pollutant emissions'!$H171,Codes!$A$31:$C$31,0)-1,26,1))</f>
        <v>1</v>
      </c>
      <c r="O226" t="s">
        <v>487</v>
      </c>
      <c r="P226" t="s">
        <v>435</v>
      </c>
      <c r="Q226">
        <v>0</v>
      </c>
    </row>
    <row r="227" spans="2:17">
      <c r="B227" s="144">
        <f ca="1">COUNTA(OFFSET(Codes!$A$31,1,MATCH('Pollutant emissions'!$H172,Codes!$A$31:$C$31,0)-1,26,1))</f>
        <v>1</v>
      </c>
      <c r="O227" t="s">
        <v>488</v>
      </c>
      <c r="P227" t="s">
        <v>435</v>
      </c>
      <c r="Q227">
        <v>0</v>
      </c>
    </row>
    <row r="228" spans="2:17">
      <c r="B228" s="144">
        <f ca="1">COUNTA(OFFSET(Codes!$A$31,1,MATCH('Pollutant emissions'!$H173,Codes!$A$31:$C$31,0)-1,26,1))</f>
        <v>1</v>
      </c>
      <c r="O228" t="s">
        <v>489</v>
      </c>
      <c r="P228" t="s">
        <v>435</v>
      </c>
      <c r="Q228">
        <v>0</v>
      </c>
    </row>
    <row r="229" spans="2:17">
      <c r="B229" s="144">
        <f ca="1">COUNTA(OFFSET(Codes!$A$31,1,MATCH('Pollutant emissions'!$H174,Codes!$A$31:$C$31,0)-1,26,1))</f>
        <v>1</v>
      </c>
      <c r="O229" t="s">
        <v>417</v>
      </c>
      <c r="P229" t="s">
        <v>435</v>
      </c>
      <c r="Q229">
        <v>0</v>
      </c>
    </row>
    <row r="230" spans="2:17">
      <c r="B230" s="144">
        <f ca="1">COUNTA(OFFSET(Codes!$A$31,1,MATCH('Pollutant emissions'!$H175,Codes!$A$31:$C$31,0)-1,26,1))</f>
        <v>1</v>
      </c>
      <c r="O230" t="s">
        <v>490</v>
      </c>
      <c r="P230" t="s">
        <v>435</v>
      </c>
      <c r="Q230">
        <v>0</v>
      </c>
    </row>
    <row r="231" spans="2:17">
      <c r="B231" s="144">
        <f ca="1">COUNTA(OFFSET(Codes!$A$31,1,MATCH('Pollutant emissions'!$H176,Codes!$A$31:$C$31,0)-1,26,1))</f>
        <v>1</v>
      </c>
      <c r="O231" t="s">
        <v>491</v>
      </c>
      <c r="P231" t="s">
        <v>430</v>
      </c>
      <c r="Q231">
        <v>1E-3</v>
      </c>
    </row>
    <row r="232" spans="2:17">
      <c r="B232" s="144">
        <f ca="1">COUNTA(OFFSET(Codes!$A$31,1,MATCH('Pollutant emissions'!$H177,Codes!$A$31:$C$31,0)-1,26,1))</f>
        <v>1</v>
      </c>
      <c r="O232" t="s">
        <v>419</v>
      </c>
      <c r="P232" t="s">
        <v>430</v>
      </c>
      <c r="Q232">
        <v>1</v>
      </c>
    </row>
    <row r="233" spans="2:17">
      <c r="B233" s="144">
        <f ca="1">COUNTA(OFFSET(Codes!$A$31,1,MATCH('Pollutant emissions'!$H178,Codes!$A$31:$C$31,0)-1,26,1))</f>
        <v>1</v>
      </c>
      <c r="O233" t="s">
        <v>492</v>
      </c>
      <c r="P233" t="s">
        <v>435</v>
      </c>
      <c r="Q233">
        <v>0</v>
      </c>
    </row>
    <row r="234" spans="2:17">
      <c r="B234" s="144">
        <f ca="1">COUNTA(OFFSET(Codes!$A$31,1,MATCH('Pollutant emissions'!$H179,Codes!$A$31:$C$31,0)-1,26,1))</f>
        <v>1</v>
      </c>
      <c r="O234" t="s">
        <v>493</v>
      </c>
      <c r="P234" t="s">
        <v>435</v>
      </c>
      <c r="Q234">
        <v>0</v>
      </c>
    </row>
    <row r="235" spans="2:17">
      <c r="B235" s="144">
        <f ca="1">COUNTA(OFFSET(Codes!$A$31,1,MATCH('Pollutant emissions'!$H180,Codes!$A$31:$C$31,0)-1,26,1))</f>
        <v>1</v>
      </c>
      <c r="O235" t="s">
        <v>420</v>
      </c>
      <c r="P235" t="s">
        <v>430</v>
      </c>
      <c r="Q235">
        <v>10</v>
      </c>
    </row>
    <row r="236" spans="2:17">
      <c r="B236" s="144">
        <f ca="1">COUNTA(OFFSET(Codes!$A$31,1,MATCH('Pollutant emissions'!$H181,Codes!$A$31:$C$31,0)-1,26,1))</f>
        <v>1</v>
      </c>
      <c r="O236" t="s">
        <v>494</v>
      </c>
      <c r="P236" t="s">
        <v>430</v>
      </c>
      <c r="Q236">
        <v>50000</v>
      </c>
    </row>
    <row r="237" spans="2:17">
      <c r="B237" s="144">
        <f ca="1">COUNTA(OFFSET(Codes!$A$31,1,MATCH('Pollutant emissions'!$H182,Codes!$A$31:$C$31,0)-1,26,1))</f>
        <v>1</v>
      </c>
      <c r="O237" t="s">
        <v>421</v>
      </c>
      <c r="P237" t="s">
        <v>430</v>
      </c>
      <c r="Q237">
        <v>0.1</v>
      </c>
    </row>
    <row r="238" spans="2:17">
      <c r="B238" s="144">
        <f ca="1">COUNTA(OFFSET(Codes!$A$31,1,MATCH('Pollutant emissions'!$H183,Codes!$A$31:$C$31,0)-1,26,1))</f>
        <v>1</v>
      </c>
      <c r="O238" t="s">
        <v>495</v>
      </c>
      <c r="P238" t="s">
        <v>430</v>
      </c>
      <c r="Q238">
        <v>5.0000000000000001E-3</v>
      </c>
    </row>
    <row r="239" spans="2:17">
      <c r="B239" s="144">
        <f ca="1">COUNTA(OFFSET(Codes!$A$31,1,MATCH('Pollutant emissions'!$H184,Codes!$A$31:$C$31,0)-1,26,1))</f>
        <v>1</v>
      </c>
      <c r="O239" t="s">
        <v>422</v>
      </c>
      <c r="P239" t="s">
        <v>430</v>
      </c>
      <c r="Q239">
        <v>0.01</v>
      </c>
    </row>
    <row r="240" spans="2:17">
      <c r="B240" s="144">
        <f ca="1">COUNTA(OFFSET(Codes!$A$31,1,MATCH('Pollutant emissions'!$H185,Codes!$A$31:$C$31,0)-1,26,1))</f>
        <v>1</v>
      </c>
      <c r="O240" t="s">
        <v>423</v>
      </c>
      <c r="P240" t="s">
        <v>430</v>
      </c>
      <c r="Q240">
        <v>1</v>
      </c>
    </row>
    <row r="241" spans="2:17">
      <c r="B241" s="144">
        <f ca="1">COUNTA(OFFSET(Codes!$A$31,1,MATCH('Pollutant emissions'!$H186,Codes!$A$31:$C$31,0)-1,26,1))</f>
        <v>1</v>
      </c>
      <c r="O241" t="s">
        <v>496</v>
      </c>
      <c r="P241" t="s">
        <v>430</v>
      </c>
      <c r="Q241">
        <v>0.1</v>
      </c>
    </row>
    <row r="242" spans="2:17">
      <c r="B242" s="144">
        <f ca="1">COUNTA(OFFSET(Codes!$A$31,1,MATCH('Pollutant emissions'!$H187,Codes!$A$31:$C$31,0)-1,26,1))</f>
        <v>1</v>
      </c>
      <c r="O242" t="s">
        <v>497</v>
      </c>
      <c r="P242" t="s">
        <v>430</v>
      </c>
      <c r="Q242">
        <v>1E-3</v>
      </c>
    </row>
    <row r="243" spans="2:17">
      <c r="B243" s="144">
        <f ca="1">COUNTA(OFFSET(Codes!$A$31,1,MATCH('Pollutant emissions'!$H188,Codes!$A$31:$C$31,0)-1,26,1))</f>
        <v>1</v>
      </c>
      <c r="O243" t="s">
        <v>498</v>
      </c>
      <c r="P243" t="s">
        <v>430</v>
      </c>
      <c r="Q243">
        <v>0.1</v>
      </c>
    </row>
    <row r="244" spans="2:17">
      <c r="B244" s="144">
        <f ca="1">COUNTA(OFFSET(Codes!$A$31,1,MATCH('Pollutant emissions'!$H189,Codes!$A$31:$C$31,0)-1,26,1))</f>
        <v>1</v>
      </c>
      <c r="O244" t="s">
        <v>424</v>
      </c>
      <c r="P244" t="s">
        <v>435</v>
      </c>
      <c r="Q244">
        <v>0</v>
      </c>
    </row>
    <row r="245" spans="2:17">
      <c r="B245" s="144">
        <f ca="1">COUNTA(OFFSET(Codes!$A$31,1,MATCH('Pollutant emissions'!$H190,Codes!$A$31:$C$31,0)-1,26,1))</f>
        <v>1</v>
      </c>
      <c r="O245" t="s">
        <v>499</v>
      </c>
      <c r="P245" t="s">
        <v>435</v>
      </c>
      <c r="Q245">
        <v>0</v>
      </c>
    </row>
    <row r="246" spans="2:17">
      <c r="B246" s="144">
        <f ca="1">COUNTA(OFFSET(Codes!$A$31,1,MATCH('Pollutant emissions'!$H191,Codes!$A$31:$C$31,0)-1,26,1))</f>
        <v>1</v>
      </c>
      <c r="O246" t="s">
        <v>426</v>
      </c>
      <c r="P246" t="s">
        <v>430</v>
      </c>
      <c r="Q246">
        <v>1</v>
      </c>
    </row>
    <row r="247" spans="2:17">
      <c r="B247" s="144">
        <f ca="1">COUNTA(OFFSET(Codes!$A$31,1,MATCH('Pollutant emissions'!$H192,Codes!$A$31:$C$31,0)-1,26,1))</f>
        <v>1</v>
      </c>
      <c r="O247" t="s">
        <v>428</v>
      </c>
      <c r="P247" t="s">
        <v>430</v>
      </c>
      <c r="Q247">
        <v>10</v>
      </c>
    </row>
    <row r="248" spans="2:17">
      <c r="B248" s="144">
        <f ca="1">COUNTA(OFFSET(Codes!$A$31,1,MATCH('Pollutant emissions'!$H193,Codes!$A$31:$C$31,0)-1,26,1))</f>
        <v>1</v>
      </c>
      <c r="O248" t="s">
        <v>500</v>
      </c>
      <c r="P248" t="s">
        <v>435</v>
      </c>
      <c r="Q248">
        <v>0</v>
      </c>
    </row>
    <row r="249" spans="2:17">
      <c r="B249" s="144">
        <f ca="1">COUNTA(OFFSET(Codes!$A$31,1,MATCH('Pollutant emissions'!$H194,Codes!$A$31:$C$31,0)-1,26,1))</f>
        <v>1</v>
      </c>
      <c r="O249" t="s">
        <v>429</v>
      </c>
      <c r="P249" t="s">
        <v>430</v>
      </c>
      <c r="Q249">
        <v>100</v>
      </c>
    </row>
    <row r="250" spans="2:17">
      <c r="B250" s="144">
        <f ca="1">COUNTA(OFFSET(Codes!$A$31,1,MATCH('Pollutant emissions'!$H195,Codes!$A$31:$C$31,0)-1,26,1))</f>
        <v>1</v>
      </c>
      <c r="O250" t="s">
        <v>140</v>
      </c>
      <c r="P250" t="s">
        <v>501</v>
      </c>
      <c r="Q250">
        <v>0.1</v>
      </c>
    </row>
    <row r="251" spans="2:17">
      <c r="B251" s="144">
        <f ca="1">COUNTA(OFFSET(Codes!$A$31,1,MATCH('Pollutant emissions'!$H196,Codes!$A$31:$C$31,0)-1,26,1))</f>
        <v>1</v>
      </c>
      <c r="O251" t="s">
        <v>431</v>
      </c>
      <c r="P251" t="s">
        <v>501</v>
      </c>
      <c r="Q251">
        <v>0.1</v>
      </c>
    </row>
    <row r="252" spans="2:17">
      <c r="B252" s="144">
        <f ca="1">COUNTA(OFFSET(Codes!$A$31,1,MATCH('Pollutant emissions'!$H197,Codes!$A$31:$C$31,0)-1,26,1))</f>
        <v>1</v>
      </c>
      <c r="O252" t="s">
        <v>432</v>
      </c>
      <c r="P252" t="s">
        <v>501</v>
      </c>
      <c r="Q252">
        <v>1</v>
      </c>
    </row>
    <row r="253" spans="2:17">
      <c r="B253" s="144">
        <f ca="1">COUNTA(OFFSET(Codes!$A$31,1,MATCH('Pollutant emissions'!$H198,Codes!$A$31:$C$31,0)-1,26,1))</f>
        <v>1</v>
      </c>
      <c r="O253" t="s">
        <v>433</v>
      </c>
      <c r="P253" t="s">
        <v>501</v>
      </c>
      <c r="Q253">
        <v>0.1</v>
      </c>
    </row>
    <row r="254" spans="2:17">
      <c r="B254" s="144">
        <f ca="1">COUNTA(OFFSET(Codes!$A$31,1,MATCH('Pollutant emissions'!$H199,Codes!$A$31:$C$31,0)-1,26,1))</f>
        <v>1</v>
      </c>
      <c r="O254" t="s">
        <v>502</v>
      </c>
      <c r="P254" t="s">
        <v>501</v>
      </c>
      <c r="Q254">
        <v>0</v>
      </c>
    </row>
    <row r="255" spans="2:17">
      <c r="B255" s="144">
        <f ca="1">COUNTA(OFFSET(Codes!$A$31,1,MATCH('Pollutant emissions'!$H200,Codes!$A$31:$C$31,0)-1,26,1))</f>
        <v>1</v>
      </c>
    </row>
    <row r="256" spans="2:17">
      <c r="B256" s="144">
        <f ca="1">COUNTA(OFFSET(Codes!$A$31,1,MATCH('Pollutant emissions'!$H201,Codes!$A$31:$C$31,0)-1,26,1))</f>
        <v>1</v>
      </c>
    </row>
    <row r="257" spans="2:2">
      <c r="B257" s="144">
        <f ca="1">COUNTA(OFFSET(Codes!$A$31,1,MATCH('Pollutant emissions'!$H202,Codes!$A$31:$C$31,0)-1,26,1))</f>
        <v>1</v>
      </c>
    </row>
    <row r="258" spans="2:2">
      <c r="B258" s="144">
        <f ca="1">COUNTA(OFFSET(Codes!$A$31,1,MATCH('Pollutant emissions'!$H203,Codes!$A$31:$C$31,0)-1,26,1))</f>
        <v>1</v>
      </c>
    </row>
    <row r="259" spans="2:2">
      <c r="B259" s="144">
        <f ca="1">COUNTA(OFFSET(Codes!$A$31,1,MATCH('Pollutant emissions'!$H204,Codes!$A$31:$C$31,0)-1,26,1))</f>
        <v>1</v>
      </c>
    </row>
    <row r="260" spans="2:2">
      <c r="B260" s="144">
        <f ca="1">COUNTA(OFFSET(Codes!$A$31,1,MATCH('Pollutant emissions'!$H205,Codes!$A$31:$C$31,0)-1,26,1))</f>
        <v>1</v>
      </c>
    </row>
    <row r="261" spans="2:2">
      <c r="B261" s="144">
        <f ca="1">COUNTA(OFFSET(Codes!$A$31,1,MATCH('Pollutant emissions'!$H206,Codes!$A$31:$C$31,0)-1,26,1))</f>
        <v>1</v>
      </c>
    </row>
    <row r="262" spans="2:2">
      <c r="B262" s="144">
        <f ca="1">COUNTA(OFFSET(Codes!$A$31,1,MATCH('Pollutant emissions'!$H207,Codes!$A$31:$C$31,0)-1,26,1))</f>
        <v>1</v>
      </c>
    </row>
    <row r="263" spans="2:2">
      <c r="B263" s="144">
        <f ca="1">COUNTA(OFFSET(Codes!$A$31,1,MATCH('Pollutant emissions'!$H208,Codes!$A$31:$C$31,0)-1,26,1))</f>
        <v>1</v>
      </c>
    </row>
    <row r="264" spans="2:2">
      <c r="B264" s="144">
        <f ca="1">COUNTA(OFFSET(Codes!$A$31,1,MATCH('Pollutant emissions'!$H209,Codes!$A$31:$C$31,0)-1,26,1))</f>
        <v>1</v>
      </c>
    </row>
    <row r="265" spans="2:2">
      <c r="B265" s="144">
        <f ca="1">COUNTA(OFFSET(Codes!$A$31,1,MATCH('Pollutant emissions'!$H210,Codes!$A$31:$C$31,0)-1,26,1))</f>
        <v>1</v>
      </c>
    </row>
    <row r="266" spans="2:2">
      <c r="B266" s="144">
        <f ca="1">COUNTA(OFFSET(Codes!$A$31,1,MATCH('Pollutant emissions'!$H211,Codes!$A$31:$C$31,0)-1,26,1))</f>
        <v>1</v>
      </c>
    </row>
    <row r="267" spans="2:2">
      <c r="B267" s="144">
        <f ca="1">COUNTA(OFFSET(Codes!$A$31,1,MATCH('Pollutant emissions'!$H212,Codes!$A$31:$C$31,0)-1,26,1))</f>
        <v>1</v>
      </c>
    </row>
    <row r="268" spans="2:2">
      <c r="B268" s="144">
        <f ca="1">COUNTA(OFFSET(Codes!$A$31,1,MATCH('Pollutant emissions'!$H213,Codes!$A$31:$C$31,0)-1,26,1))</f>
        <v>1</v>
      </c>
    </row>
    <row r="269" spans="2:2">
      <c r="B269" s="144">
        <f ca="1">COUNTA(OFFSET(Codes!$A$31,1,MATCH('Pollutant emissions'!$H214,Codes!$A$31:$C$31,0)-1,26,1))</f>
        <v>1</v>
      </c>
    </row>
    <row r="270" spans="2:2">
      <c r="B270" s="144">
        <f ca="1">COUNTA(OFFSET(Codes!$A$31,1,MATCH('Pollutant emissions'!$H215,Codes!$A$31:$C$31,0)-1,26,1))</f>
        <v>1</v>
      </c>
    </row>
    <row r="271" spans="2:2">
      <c r="B271" s="144">
        <f ca="1">COUNTA(OFFSET(Codes!$A$31,1,MATCH('Pollutant emissions'!$H216,Codes!$A$31:$C$31,0)-1,26,1))</f>
        <v>1</v>
      </c>
    </row>
    <row r="272" spans="2:2">
      <c r="B272" s="144">
        <f ca="1">COUNTA(OFFSET(Codes!$A$31,1,MATCH('Pollutant emissions'!$H217,Codes!$A$31:$C$31,0)-1,26,1))</f>
        <v>1</v>
      </c>
    </row>
    <row r="273" spans="2:2">
      <c r="B273" s="144">
        <f ca="1">COUNTA(OFFSET(Codes!$A$31,1,MATCH('Pollutant emissions'!$H218,Codes!$A$31:$C$31,0)-1,26,1))</f>
        <v>1</v>
      </c>
    </row>
    <row r="274" spans="2:2">
      <c r="B274" s="144">
        <f ca="1">COUNTA(OFFSET(Codes!$A$31,1,MATCH('Pollutant emissions'!$H219,Codes!$A$31:$C$31,0)-1,26,1))</f>
        <v>1</v>
      </c>
    </row>
    <row r="275" spans="2:2">
      <c r="B275" s="144">
        <f ca="1">COUNTA(OFFSET(Codes!$A$31,1,MATCH('Pollutant emissions'!$H220,Codes!$A$31:$C$31,0)-1,26,1))</f>
        <v>1</v>
      </c>
    </row>
    <row r="276" spans="2:2">
      <c r="B276" s="144">
        <f ca="1">COUNTA(OFFSET(Codes!$A$31,1,MATCH('Pollutant emissions'!$H221,Codes!$A$31:$C$31,0)-1,26,1))</f>
        <v>1</v>
      </c>
    </row>
    <row r="277" spans="2:2">
      <c r="B277" s="144">
        <f ca="1">COUNTA(OFFSET(Codes!$A$31,1,MATCH('Pollutant emissions'!$H222,Codes!$A$31:$C$31,0)-1,26,1))</f>
        <v>1</v>
      </c>
    </row>
    <row r="278" spans="2:2">
      <c r="B278" s="144">
        <f ca="1">COUNTA(OFFSET(Codes!$A$31,1,MATCH('Pollutant emissions'!$H223,Codes!$A$31:$C$31,0)-1,26,1))</f>
        <v>1</v>
      </c>
    </row>
    <row r="279" spans="2:2">
      <c r="B279" s="144">
        <f ca="1">COUNTA(OFFSET(Codes!$A$31,1,MATCH('Pollutant emissions'!$H224,Codes!$A$31:$C$31,0)-1,26,1))</f>
        <v>1</v>
      </c>
    </row>
    <row r="280" spans="2:2">
      <c r="B280" s="144">
        <f ca="1">COUNTA(OFFSET(Codes!$A$31,1,MATCH('Pollutant emissions'!$H225,Codes!$A$31:$C$31,0)-1,26,1))</f>
        <v>1</v>
      </c>
    </row>
    <row r="281" spans="2:2">
      <c r="B281" s="144">
        <f ca="1">COUNTA(OFFSET(Codes!$A$31,1,MATCH('Pollutant emissions'!$H226,Codes!$A$31:$C$31,0)-1,26,1))</f>
        <v>1</v>
      </c>
    </row>
    <row r="282" spans="2:2">
      <c r="B282" s="144">
        <f ca="1">COUNTA(OFFSET(Codes!$A$31,1,MATCH('Pollutant emissions'!$H227,Codes!$A$31:$C$31,0)-1,26,1))</f>
        <v>1</v>
      </c>
    </row>
    <row r="283" spans="2:2">
      <c r="B283" s="144">
        <f ca="1">COUNTA(OFFSET(Codes!$A$31,1,MATCH('Pollutant emissions'!$H228,Codes!$A$31:$C$31,0)-1,26,1))</f>
        <v>1</v>
      </c>
    </row>
    <row r="284" spans="2:2">
      <c r="B284" s="144">
        <f ca="1">COUNTA(OFFSET(Codes!$A$31,1,MATCH('Pollutant emissions'!$H229,Codes!$A$31:$C$31,0)-1,26,1))</f>
        <v>1</v>
      </c>
    </row>
    <row r="285" spans="2:2">
      <c r="B285" s="144">
        <f ca="1">COUNTA(OFFSET(Codes!$A$31,1,MATCH('Pollutant emissions'!$H230,Codes!$A$31:$C$31,0)-1,26,1))</f>
        <v>1</v>
      </c>
    </row>
    <row r="286" spans="2:2">
      <c r="B286" s="144">
        <f ca="1">COUNTA(OFFSET(Codes!$A$31,1,MATCH('Pollutant emissions'!$H231,Codes!$A$31:$C$31,0)-1,26,1))</f>
        <v>1</v>
      </c>
    </row>
    <row r="287" spans="2:2">
      <c r="B287" s="144">
        <f ca="1">COUNTA(OFFSET(Codes!$A$31,1,MATCH('Pollutant emissions'!$H232,Codes!$A$31:$C$31,0)-1,26,1))</f>
        <v>1</v>
      </c>
    </row>
    <row r="288" spans="2:2">
      <c r="B288" s="144">
        <f ca="1">COUNTA(OFFSET(Codes!$A$31,1,MATCH('Pollutant emissions'!$H233,Codes!$A$31:$C$31,0)-1,26,1))</f>
        <v>1</v>
      </c>
    </row>
    <row r="289" spans="2:2">
      <c r="B289" s="144">
        <f ca="1">COUNTA(OFFSET(Codes!$A$31,1,MATCH('Pollutant emissions'!$H234,Codes!$A$31:$C$31,0)-1,26,1))</f>
        <v>1</v>
      </c>
    </row>
    <row r="290" spans="2:2">
      <c r="B290" s="144">
        <f ca="1">COUNTA(OFFSET(Codes!$A$31,1,MATCH('Pollutant emissions'!$H235,Codes!$A$31:$C$31,0)-1,26,1))</f>
        <v>1</v>
      </c>
    </row>
    <row r="291" spans="2:2">
      <c r="B291" s="144">
        <f ca="1">COUNTA(OFFSET(Codes!$A$31,1,MATCH('Pollutant emissions'!$H236,Codes!$A$31:$C$31,0)-1,26,1))</f>
        <v>1</v>
      </c>
    </row>
    <row r="292" spans="2:2">
      <c r="B292" s="144">
        <f ca="1">COUNTA(OFFSET(Codes!$A$31,1,MATCH('Pollutant emissions'!$H237,Codes!$A$31:$C$31,0)-1,26,1))</f>
        <v>1</v>
      </c>
    </row>
    <row r="293" spans="2:2">
      <c r="B293" s="144">
        <f ca="1">COUNTA(OFFSET(Codes!$A$31,1,MATCH('Pollutant emissions'!$H238,Codes!$A$31:$C$31,0)-1,26,1))</f>
        <v>1</v>
      </c>
    </row>
    <row r="294" spans="2:2">
      <c r="B294" s="144">
        <f ca="1">COUNTA(OFFSET(Codes!$A$31,1,MATCH('Pollutant emissions'!$H239,Codes!$A$31:$C$31,0)-1,26,1))</f>
        <v>1</v>
      </c>
    </row>
    <row r="295" spans="2:2">
      <c r="B295" s="144">
        <f ca="1">COUNTA(OFFSET(Codes!$A$31,1,MATCH('Pollutant emissions'!$H240,Codes!$A$31:$C$31,0)-1,26,1))</f>
        <v>1</v>
      </c>
    </row>
    <row r="296" spans="2:2">
      <c r="B296" s="144">
        <f ca="1">COUNTA(OFFSET(Codes!$A$31,1,MATCH('Pollutant emissions'!$H241,Codes!$A$31:$C$31,0)-1,26,1))</f>
        <v>1</v>
      </c>
    </row>
    <row r="297" spans="2:2">
      <c r="B297" s="144">
        <f ca="1">COUNTA(OFFSET(Codes!$A$31,1,MATCH('Pollutant emissions'!$H242,Codes!$A$31:$C$31,0)-1,26,1))</f>
        <v>1</v>
      </c>
    </row>
    <row r="298" spans="2:2">
      <c r="B298" s="144">
        <f ca="1">COUNTA(OFFSET(Codes!$A$31,1,MATCH('Pollutant emissions'!$H243,Codes!$A$31:$C$31,0)-1,26,1))</f>
        <v>1</v>
      </c>
    </row>
    <row r="299" spans="2:2">
      <c r="B299" s="144">
        <f ca="1">COUNTA(OFFSET(Codes!$A$31,1,MATCH('Pollutant emissions'!$H244,Codes!$A$31:$C$31,0)-1,26,1))</f>
        <v>1</v>
      </c>
    </row>
    <row r="300" spans="2:2">
      <c r="B300" s="144">
        <f ca="1">COUNTA(OFFSET(Codes!$A$31,1,MATCH('Pollutant emissions'!$H245,Codes!$A$31:$C$31,0)-1,26,1))</f>
        <v>1</v>
      </c>
    </row>
    <row r="301" spans="2:2">
      <c r="B301" s="144">
        <f ca="1">COUNTA(OFFSET(Codes!$A$31,1,MATCH('Pollutant emissions'!$H246,Codes!$A$31:$C$31,0)-1,26,1))</f>
        <v>1</v>
      </c>
    </row>
    <row r="302" spans="2:2">
      <c r="B302" s="144">
        <f ca="1">COUNTA(OFFSET(Codes!$A$31,1,MATCH('Pollutant emissions'!$H247,Codes!$A$31:$C$31,0)-1,26,1))</f>
        <v>1</v>
      </c>
    </row>
    <row r="303" spans="2:2">
      <c r="B303" s="144">
        <f ca="1">COUNTA(OFFSET(Codes!$A$31,1,MATCH('Pollutant emissions'!$H248,Codes!$A$31:$C$31,0)-1,26,1))</f>
        <v>1</v>
      </c>
    </row>
    <row r="304" spans="2:2">
      <c r="B304" s="144">
        <f ca="1">COUNTA(OFFSET(Codes!$A$31,1,MATCH('Pollutant emissions'!$H249,Codes!$A$31:$C$31,0)-1,26,1))</f>
        <v>1</v>
      </c>
    </row>
    <row r="305" spans="2:2">
      <c r="B305" s="144">
        <f ca="1">COUNTA(OFFSET(Codes!$A$31,1,MATCH('Pollutant emissions'!$H250,Codes!$A$31:$C$31,0)-1,26,1))</f>
        <v>1</v>
      </c>
    </row>
    <row r="306" spans="2:2">
      <c r="B306" s="144">
        <f ca="1">COUNTA(OFFSET(Codes!$A$31,1,MATCH('Pollutant emissions'!$H251,Codes!$A$31:$C$31,0)-1,26,1))</f>
        <v>1</v>
      </c>
    </row>
    <row r="307" spans="2:2">
      <c r="B307" s="144">
        <f ca="1">COUNTA(OFFSET(Codes!$A$31,1,MATCH('Pollutant emissions'!$H252,Codes!$A$31:$C$31,0)-1,26,1))</f>
        <v>1</v>
      </c>
    </row>
    <row r="308" spans="2:2">
      <c r="B308" s="144">
        <f ca="1">COUNTA(OFFSET(Codes!$A$31,1,MATCH('Pollutant emissions'!$H253,Codes!$A$31:$C$31,0)-1,26,1))</f>
        <v>1</v>
      </c>
    </row>
    <row r="309" spans="2:2">
      <c r="B309" s="144">
        <f ca="1">COUNTA(OFFSET(Codes!$A$31,1,MATCH('Pollutant emissions'!$H254,Codes!$A$31:$C$31,0)-1,26,1))</f>
        <v>1</v>
      </c>
    </row>
    <row r="310" spans="2:2">
      <c r="B310" s="144">
        <f ca="1">COUNTA(OFFSET(Codes!$A$31,1,MATCH('Pollutant emissions'!$H255,Codes!$A$31:$C$31,0)-1,26,1))</f>
        <v>1</v>
      </c>
    </row>
    <row r="311" spans="2:2">
      <c r="B311" s="144">
        <f ca="1">COUNTA(OFFSET(Codes!$A$31,1,MATCH('Pollutant emissions'!$H256,Codes!$A$31:$C$31,0)-1,26,1))</f>
        <v>1</v>
      </c>
    </row>
    <row r="312" spans="2:2">
      <c r="B312" s="144">
        <f ca="1">COUNTA(OFFSET(Codes!$A$31,1,MATCH('Pollutant emissions'!$H257,Codes!$A$31:$C$31,0)-1,26,1))</f>
        <v>1</v>
      </c>
    </row>
    <row r="313" spans="2:2">
      <c r="B313" s="144">
        <f ca="1">COUNTA(OFFSET(Codes!$A$31,1,MATCH('Pollutant emissions'!$H258,Codes!$A$31:$C$31,0)-1,26,1))</f>
        <v>1</v>
      </c>
    </row>
    <row r="314" spans="2:2">
      <c r="B314" s="144">
        <f ca="1">COUNTA(OFFSET(Codes!$A$31,1,MATCH('Pollutant emissions'!$H259,Codes!$A$31:$C$31,0)-1,26,1))</f>
        <v>1</v>
      </c>
    </row>
    <row r="315" spans="2:2">
      <c r="B315" s="144">
        <f ca="1">COUNTA(OFFSET(Codes!$A$31,1,MATCH('Pollutant emissions'!$H260,Codes!$A$31:$C$31,0)-1,26,1))</f>
        <v>1</v>
      </c>
    </row>
    <row r="316" spans="2:2">
      <c r="B316" s="144">
        <f ca="1">COUNTA(OFFSET(Codes!$A$31,1,MATCH('Pollutant emissions'!$H261,Codes!$A$31:$C$31,0)-1,26,1))</f>
        <v>1</v>
      </c>
    </row>
    <row r="317" spans="2:2">
      <c r="B317" s="144">
        <f ca="1">COUNTA(OFFSET(Codes!$A$31,1,MATCH('Pollutant emissions'!$H262,Codes!$A$31:$C$31,0)-1,26,1))</f>
        <v>1</v>
      </c>
    </row>
    <row r="318" spans="2:2">
      <c r="B318" s="144">
        <f ca="1">COUNTA(OFFSET(Codes!$A$31,1,MATCH('Pollutant emissions'!$H263,Codes!$A$31:$C$31,0)-1,26,1))</f>
        <v>1</v>
      </c>
    </row>
    <row r="319" spans="2:2">
      <c r="B319" s="144">
        <f ca="1">COUNTA(OFFSET(Codes!$A$31,1,MATCH('Pollutant emissions'!$H264,Codes!$A$31:$C$31,0)-1,26,1))</f>
        <v>1</v>
      </c>
    </row>
    <row r="320" spans="2:2">
      <c r="B320" s="144">
        <f ca="1">COUNTA(OFFSET(Codes!$A$31,1,MATCH('Pollutant emissions'!$H265,Codes!$A$31:$C$31,0)-1,26,1))</f>
        <v>1</v>
      </c>
    </row>
    <row r="321" spans="2:2">
      <c r="B321" s="144">
        <f ca="1">COUNTA(OFFSET(Codes!$A$31,1,MATCH('Pollutant emissions'!$H266,Codes!$A$31:$C$31,0)-1,26,1))</f>
        <v>1</v>
      </c>
    </row>
    <row r="322" spans="2:2">
      <c r="B322" s="144">
        <f ca="1">COUNTA(OFFSET(Codes!$A$31,1,MATCH('Pollutant emissions'!$H267,Codes!$A$31:$C$31,0)-1,26,1))</f>
        <v>1</v>
      </c>
    </row>
    <row r="323" spans="2:2">
      <c r="B323" s="144">
        <f ca="1">COUNTA(OFFSET(Codes!$A$31,1,MATCH('Pollutant emissions'!$H268,Codes!$A$31:$C$31,0)-1,26,1))</f>
        <v>1</v>
      </c>
    </row>
    <row r="324" spans="2:2">
      <c r="B324" s="144">
        <f ca="1">COUNTA(OFFSET(Codes!$A$31,1,MATCH('Pollutant emissions'!$H269,Codes!$A$31:$C$31,0)-1,26,1))</f>
        <v>1</v>
      </c>
    </row>
  </sheetData>
  <sheetProtection formatCells="0" formatRows="0"/>
  <autoFilter ref="O1:Q258" xr:uid="{9B480A9F-54C4-4B08-932A-8A442016AC27}"/>
  <sortState xmlns:xlrd2="http://schemas.microsoft.com/office/spreadsheetml/2017/richdata2" ref="U2:AD10277">
    <sortCondition ref="U2:U10277"/>
  </sortState>
  <pageMargins left="0.7" right="0.7" top="0.75" bottom="0.75" header="0.3" footer="0.3"/>
  <pageSetup paperSize="9" orientation="portrait" r:id="rId1"/>
  <headerFooter>
    <oddHeader>&amp;C&amp;"Aptos"&amp;10&amp;K000000 PUBLIC&amp;1#_x000D_&amp;"Calibri"&amp;11&amp;K000000&amp;"Calibri"&amp;11&amp;K000000</oddHeader>
    <oddFooter>&amp;C&amp;"Calibri"&amp;11&amp;K000000_x000D_&amp;1#&amp;"Aptos"&amp;10&amp;K000000 PUBLIC</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769CF-7BFA-4863-9372-095FFD25F307}">
  <dimension ref="A1:B314"/>
  <sheetViews>
    <sheetView workbookViewId="0">
      <selection activeCell="A312" sqref="A312"/>
    </sheetView>
  </sheetViews>
  <sheetFormatPr defaultRowHeight="14.5"/>
  <sheetData>
    <row r="1" spans="1:2">
      <c r="A1" t="s">
        <v>2</v>
      </c>
    </row>
    <row r="2" spans="1:2" ht="16.5">
      <c r="A2" s="172">
        <v>3</v>
      </c>
      <c r="B2" s="141" t="s">
        <v>503</v>
      </c>
    </row>
    <row r="3" spans="1:2">
      <c r="A3" s="173">
        <v>38</v>
      </c>
    </row>
    <row r="4" spans="1:2">
      <c r="A4" s="172">
        <v>42</v>
      </c>
    </row>
    <row r="5" spans="1:2">
      <c r="A5" s="173">
        <v>16</v>
      </c>
    </row>
    <row r="6" spans="1:2">
      <c r="A6" s="172">
        <v>69</v>
      </c>
    </row>
    <row r="7" spans="1:2">
      <c r="A7" s="173">
        <v>1409</v>
      </c>
    </row>
    <row r="8" spans="1:2">
      <c r="A8" s="172">
        <v>1333</v>
      </c>
    </row>
    <row r="9" spans="1:2">
      <c r="A9" s="173">
        <v>1511</v>
      </c>
    </row>
    <row r="10" spans="1:2">
      <c r="A10" s="172">
        <v>2660</v>
      </c>
    </row>
    <row r="11" spans="1:2">
      <c r="A11" s="173">
        <v>2040</v>
      </c>
    </row>
    <row r="12" spans="1:2">
      <c r="A12" s="172">
        <v>2782</v>
      </c>
    </row>
    <row r="13" spans="1:2">
      <c r="A13" s="173">
        <v>2514</v>
      </c>
    </row>
    <row r="14" spans="1:2">
      <c r="A14" s="172">
        <v>101</v>
      </c>
    </row>
    <row r="15" spans="1:2">
      <c r="A15" s="173">
        <v>2663</v>
      </c>
    </row>
    <row r="16" spans="1:2">
      <c r="A16" s="172">
        <v>2668</v>
      </c>
    </row>
    <row r="17" spans="1:1">
      <c r="A17" s="173">
        <v>1521</v>
      </c>
    </row>
    <row r="18" spans="1:1">
      <c r="A18" s="172">
        <v>432</v>
      </c>
    </row>
    <row r="19" spans="1:1">
      <c r="A19" s="173">
        <v>2813</v>
      </c>
    </row>
    <row r="20" spans="1:1">
      <c r="A20" s="172">
        <v>2706</v>
      </c>
    </row>
    <row r="21" spans="1:1">
      <c r="A21" s="173">
        <v>185</v>
      </c>
    </row>
    <row r="22" spans="1:1">
      <c r="A22" s="172">
        <v>183</v>
      </c>
    </row>
    <row r="23" spans="1:1">
      <c r="A23" s="173">
        <v>1533</v>
      </c>
    </row>
    <row r="24" spans="1:1">
      <c r="A24" s="172">
        <v>1596</v>
      </c>
    </row>
    <row r="25" spans="1:1">
      <c r="A25" s="173">
        <v>2084</v>
      </c>
    </row>
    <row r="26" spans="1:1">
      <c r="A26" s="172">
        <v>2645</v>
      </c>
    </row>
    <row r="27" spans="1:1">
      <c r="A27" s="173">
        <v>433</v>
      </c>
    </row>
    <row r="28" spans="1:1">
      <c r="A28" s="172">
        <v>286</v>
      </c>
    </row>
    <row r="29" spans="1:1">
      <c r="A29" s="173">
        <v>1830</v>
      </c>
    </row>
    <row r="30" spans="1:1">
      <c r="A30" s="172">
        <v>1500</v>
      </c>
    </row>
    <row r="31" spans="1:1">
      <c r="A31" s="173">
        <v>1646</v>
      </c>
    </row>
    <row r="32" spans="1:1">
      <c r="A32" s="172">
        <v>2302</v>
      </c>
    </row>
    <row r="33" spans="1:1">
      <c r="A33" s="173">
        <v>1627</v>
      </c>
    </row>
    <row r="34" spans="1:1">
      <c r="A34" s="172">
        <v>2674</v>
      </c>
    </row>
    <row r="35" spans="1:1">
      <c r="A35" s="173">
        <v>2391</v>
      </c>
    </row>
    <row r="36" spans="1:1">
      <c r="A36" s="172">
        <v>1540</v>
      </c>
    </row>
    <row r="37" spans="1:1">
      <c r="A37" s="173">
        <v>2661</v>
      </c>
    </row>
    <row r="38" spans="1:1">
      <c r="A38" s="172">
        <v>2818</v>
      </c>
    </row>
    <row r="39" spans="1:1">
      <c r="A39" s="173">
        <v>2672</v>
      </c>
    </row>
    <row r="40" spans="1:1">
      <c r="A40" s="172">
        <v>1944</v>
      </c>
    </row>
    <row r="41" spans="1:1">
      <c r="A41" s="173">
        <v>2657</v>
      </c>
    </row>
    <row r="42" spans="1:1">
      <c r="A42" s="172">
        <v>2784</v>
      </c>
    </row>
    <row r="43" spans="1:1">
      <c r="A43" s="173">
        <v>2764</v>
      </c>
    </row>
    <row r="44" spans="1:1">
      <c r="A44" s="172">
        <v>2738</v>
      </c>
    </row>
    <row r="45" spans="1:1">
      <c r="A45" s="173">
        <v>2670</v>
      </c>
    </row>
    <row r="46" spans="1:1">
      <c r="A46" s="172">
        <v>1280</v>
      </c>
    </row>
    <row r="47" spans="1:1">
      <c r="A47" s="173">
        <v>2654</v>
      </c>
    </row>
    <row r="48" spans="1:1">
      <c r="A48" s="172">
        <v>2492</v>
      </c>
    </row>
    <row r="49" spans="1:1">
      <c r="A49" s="173">
        <v>2652</v>
      </c>
    </row>
    <row r="50" spans="1:1">
      <c r="A50" s="172">
        <v>1957</v>
      </c>
    </row>
    <row r="51" spans="1:1">
      <c r="A51" s="173">
        <v>1595</v>
      </c>
    </row>
    <row r="52" spans="1:1">
      <c r="A52" s="172">
        <v>2611</v>
      </c>
    </row>
    <row r="53" spans="1:1">
      <c r="A53" s="173">
        <v>2687</v>
      </c>
    </row>
    <row r="54" spans="1:1">
      <c r="A54" s="172">
        <v>2838</v>
      </c>
    </row>
    <row r="55" spans="1:1">
      <c r="A55" s="173">
        <v>2656</v>
      </c>
    </row>
    <row r="56" spans="1:1">
      <c r="A56" s="172">
        <v>2506</v>
      </c>
    </row>
    <row r="57" spans="1:1">
      <c r="A57" s="173">
        <v>2679</v>
      </c>
    </row>
    <row r="58" spans="1:1">
      <c r="A58" s="172">
        <v>1579</v>
      </c>
    </row>
    <row r="59" spans="1:1">
      <c r="A59" s="173">
        <v>2659</v>
      </c>
    </row>
    <row r="60" spans="1:1">
      <c r="A60" s="172">
        <v>2766</v>
      </c>
    </row>
    <row r="61" spans="1:1">
      <c r="A61" s="173">
        <v>2667</v>
      </c>
    </row>
    <row r="62" spans="1:1">
      <c r="A62" s="172">
        <v>2832</v>
      </c>
    </row>
    <row r="63" spans="1:1">
      <c r="A63" s="173">
        <v>2034</v>
      </c>
    </row>
    <row r="64" spans="1:1">
      <c r="A64" s="172">
        <v>2810</v>
      </c>
    </row>
    <row r="65" spans="1:1">
      <c r="A65" s="173">
        <v>2505</v>
      </c>
    </row>
    <row r="66" spans="1:1">
      <c r="A66" s="172">
        <v>2552</v>
      </c>
    </row>
    <row r="67" spans="1:1">
      <c r="A67" s="173">
        <v>2673</v>
      </c>
    </row>
    <row r="68" spans="1:1">
      <c r="A68" s="172">
        <v>2655</v>
      </c>
    </row>
    <row r="69" spans="1:1">
      <c r="A69" s="173">
        <v>2658</v>
      </c>
    </row>
    <row r="70" spans="1:1">
      <c r="A70" s="172">
        <v>2817</v>
      </c>
    </row>
    <row r="71" spans="1:1">
      <c r="A71" s="173">
        <v>2671</v>
      </c>
    </row>
    <row r="72" spans="1:1">
      <c r="A72" s="172">
        <v>2433</v>
      </c>
    </row>
    <row r="73" spans="1:1">
      <c r="A73" s="173">
        <v>2666</v>
      </c>
    </row>
    <row r="74" spans="1:1">
      <c r="A74" s="172">
        <v>2626</v>
      </c>
    </row>
    <row r="75" spans="1:1">
      <c r="A75" s="173">
        <v>2790</v>
      </c>
    </row>
    <row r="76" spans="1:1">
      <c r="A76" s="172">
        <v>2368</v>
      </c>
    </row>
    <row r="77" spans="1:1">
      <c r="A77" s="173">
        <v>2675</v>
      </c>
    </row>
    <row r="78" spans="1:1">
      <c r="A78" s="172">
        <v>2648</v>
      </c>
    </row>
    <row r="79" spans="1:1">
      <c r="A79" s="173">
        <v>2785</v>
      </c>
    </row>
    <row r="80" spans="1:1">
      <c r="A80" s="172">
        <v>2607</v>
      </c>
    </row>
    <row r="81" spans="1:1">
      <c r="A81" s="173">
        <v>2581</v>
      </c>
    </row>
    <row r="82" spans="1:1">
      <c r="A82" s="172">
        <v>2590</v>
      </c>
    </row>
    <row r="83" spans="1:1">
      <c r="A83" s="173">
        <v>2768</v>
      </c>
    </row>
    <row r="84" spans="1:1">
      <c r="A84" s="172">
        <v>2767</v>
      </c>
    </row>
    <row r="85" spans="1:1">
      <c r="A85" s="173">
        <v>2761</v>
      </c>
    </row>
    <row r="86" spans="1:1">
      <c r="A86" s="172">
        <v>2771</v>
      </c>
    </row>
    <row r="87" spans="1:1">
      <c r="A87" s="173">
        <v>2836</v>
      </c>
    </row>
    <row r="88" spans="1:1">
      <c r="A88" s="172">
        <v>2834</v>
      </c>
    </row>
    <row r="89" spans="1:1">
      <c r="A89" s="173">
        <v>2829</v>
      </c>
    </row>
    <row r="90" spans="1:1">
      <c r="A90" s="172">
        <v>2823</v>
      </c>
    </row>
    <row r="91" spans="1:1">
      <c r="A91" s="173">
        <v>2822</v>
      </c>
    </row>
    <row r="92" spans="1:1">
      <c r="A92" s="172">
        <v>2774</v>
      </c>
    </row>
    <row r="93" spans="1:1">
      <c r="A93" s="173">
        <v>2824</v>
      </c>
    </row>
    <row r="94" spans="1:1">
      <c r="A94" s="172">
        <v>2825</v>
      </c>
    </row>
    <row r="95" spans="1:1">
      <c r="A95" s="173">
        <v>2786</v>
      </c>
    </row>
    <row r="96" spans="1:1">
      <c r="A96" s="172">
        <v>2837</v>
      </c>
    </row>
    <row r="97" spans="1:1">
      <c r="A97" s="173">
        <v>2821</v>
      </c>
    </row>
    <row r="98" spans="1:1">
      <c r="A98" s="172">
        <v>2415</v>
      </c>
    </row>
    <row r="99" spans="1:1">
      <c r="A99" s="173">
        <v>2537</v>
      </c>
    </row>
    <row r="100" spans="1:1">
      <c r="A100" s="172">
        <v>2540</v>
      </c>
    </row>
    <row r="101" spans="1:1">
      <c r="A101" s="173">
        <v>2556</v>
      </c>
    </row>
    <row r="102" spans="1:1">
      <c r="A102" s="172">
        <v>1149</v>
      </c>
    </row>
    <row r="103" spans="1:1">
      <c r="A103" s="173">
        <v>1395</v>
      </c>
    </row>
    <row r="104" spans="1:1">
      <c r="A104" s="172">
        <v>1159</v>
      </c>
    </row>
    <row r="105" spans="1:1">
      <c r="A105" s="173">
        <v>2474</v>
      </c>
    </row>
    <row r="106" spans="1:1">
      <c r="A106" s="172">
        <v>1379</v>
      </c>
    </row>
    <row r="107" spans="1:1">
      <c r="A107" s="173">
        <v>1364</v>
      </c>
    </row>
    <row r="108" spans="1:1">
      <c r="A108" s="172">
        <v>1185</v>
      </c>
    </row>
    <row r="109" spans="1:1">
      <c r="A109" s="173">
        <v>1383</v>
      </c>
    </row>
    <row r="110" spans="1:1">
      <c r="A110" s="172">
        <v>1058</v>
      </c>
    </row>
    <row r="111" spans="1:1">
      <c r="A111" s="173">
        <v>1188</v>
      </c>
    </row>
    <row r="112" spans="1:1">
      <c r="A112" s="172">
        <v>1398</v>
      </c>
    </row>
    <row r="113" spans="1:1">
      <c r="A113" s="173">
        <v>1061</v>
      </c>
    </row>
    <row r="114" spans="1:1">
      <c r="A114" s="172">
        <v>1067</v>
      </c>
    </row>
    <row r="115" spans="1:1">
      <c r="A115" s="173">
        <v>1057</v>
      </c>
    </row>
    <row r="116" spans="1:1">
      <c r="A116" s="172">
        <v>1382</v>
      </c>
    </row>
    <row r="117" spans="1:1">
      <c r="A117" s="173">
        <v>1087</v>
      </c>
    </row>
    <row r="118" spans="1:1">
      <c r="A118" s="172">
        <v>1055</v>
      </c>
    </row>
    <row r="119" spans="1:1">
      <c r="A119" s="173">
        <v>1105</v>
      </c>
    </row>
    <row r="120" spans="1:1">
      <c r="A120" s="172">
        <v>969</v>
      </c>
    </row>
    <row r="121" spans="1:1">
      <c r="A121" s="173">
        <v>1041</v>
      </c>
    </row>
    <row r="122" spans="1:1">
      <c r="A122" s="172">
        <v>1125</v>
      </c>
    </row>
    <row r="123" spans="1:1">
      <c r="A123" s="173">
        <v>1088</v>
      </c>
    </row>
    <row r="124" spans="1:1">
      <c r="A124" s="172">
        <v>975</v>
      </c>
    </row>
    <row r="125" spans="1:1">
      <c r="A125" s="173">
        <v>1104</v>
      </c>
    </row>
    <row r="126" spans="1:1">
      <c r="A126" s="172">
        <v>992</v>
      </c>
    </row>
    <row r="127" spans="1:1">
      <c r="A127" s="173">
        <v>985</v>
      </c>
    </row>
    <row r="128" spans="1:1">
      <c r="A128" s="172">
        <v>964</v>
      </c>
    </row>
    <row r="129" spans="1:1">
      <c r="A129" s="173">
        <v>1073</v>
      </c>
    </row>
    <row r="130" spans="1:1">
      <c r="A130" s="172">
        <v>1074</v>
      </c>
    </row>
    <row r="131" spans="1:1">
      <c r="A131" s="173">
        <v>1043</v>
      </c>
    </row>
    <row r="132" spans="1:1">
      <c r="A132" s="172">
        <v>950</v>
      </c>
    </row>
    <row r="133" spans="1:1">
      <c r="A133" s="173">
        <v>1023</v>
      </c>
    </row>
    <row r="134" spans="1:1">
      <c r="A134" s="172">
        <v>1030</v>
      </c>
    </row>
    <row r="135" spans="1:1">
      <c r="A135" s="173">
        <v>926</v>
      </c>
    </row>
    <row r="136" spans="1:1">
      <c r="A136" s="172">
        <v>717</v>
      </c>
    </row>
    <row r="137" spans="1:1">
      <c r="A137" s="173">
        <v>953</v>
      </c>
    </row>
    <row r="138" spans="1:1">
      <c r="A138" s="172">
        <v>1022</v>
      </c>
    </row>
    <row r="139" spans="1:1">
      <c r="A139" s="173">
        <v>830</v>
      </c>
    </row>
    <row r="140" spans="1:1">
      <c r="A140" s="172">
        <v>2326</v>
      </c>
    </row>
    <row r="141" spans="1:1">
      <c r="A141" s="173">
        <v>797</v>
      </c>
    </row>
    <row r="142" spans="1:1">
      <c r="A142" s="172">
        <v>1414</v>
      </c>
    </row>
    <row r="143" spans="1:1">
      <c r="A143" s="173">
        <v>932</v>
      </c>
    </row>
    <row r="144" spans="1:1">
      <c r="A144" s="172">
        <v>2414</v>
      </c>
    </row>
    <row r="145" spans="1:1">
      <c r="A145" s="173">
        <v>1858</v>
      </c>
    </row>
    <row r="146" spans="1:1">
      <c r="A146" s="172">
        <v>838</v>
      </c>
    </row>
    <row r="147" spans="1:1">
      <c r="A147" s="173">
        <v>2328</v>
      </c>
    </row>
    <row r="148" spans="1:1">
      <c r="A148" s="172">
        <v>1860</v>
      </c>
    </row>
    <row r="149" spans="1:1">
      <c r="A149" s="173">
        <v>2417</v>
      </c>
    </row>
    <row r="150" spans="1:1">
      <c r="A150" s="172">
        <v>1859</v>
      </c>
    </row>
    <row r="151" spans="1:1">
      <c r="A151" s="173">
        <v>2497</v>
      </c>
    </row>
    <row r="152" spans="1:1">
      <c r="A152" s="172">
        <v>702</v>
      </c>
    </row>
    <row r="153" spans="1:1">
      <c r="A153" s="173">
        <v>1857</v>
      </c>
    </row>
    <row r="154" spans="1:1">
      <c r="A154" s="172">
        <v>916</v>
      </c>
    </row>
    <row r="155" spans="1:1">
      <c r="A155" s="173">
        <v>832</v>
      </c>
    </row>
    <row r="156" spans="1:1">
      <c r="A156" s="172">
        <v>2481</v>
      </c>
    </row>
    <row r="157" spans="1:1">
      <c r="A157" s="173">
        <v>911</v>
      </c>
    </row>
    <row r="158" spans="1:1">
      <c r="A158" s="172">
        <v>2539</v>
      </c>
    </row>
    <row r="159" spans="1:1">
      <c r="A159" s="173">
        <v>2558</v>
      </c>
    </row>
    <row r="160" spans="1:1">
      <c r="A160" s="172">
        <v>2544</v>
      </c>
    </row>
    <row r="161" spans="1:1">
      <c r="A161" s="173">
        <v>673</v>
      </c>
    </row>
    <row r="162" spans="1:1">
      <c r="A162" s="172">
        <v>864</v>
      </c>
    </row>
    <row r="163" spans="1:1">
      <c r="A163" s="173">
        <v>656</v>
      </c>
    </row>
    <row r="164" spans="1:1">
      <c r="A164" s="172">
        <v>649</v>
      </c>
    </row>
    <row r="165" spans="1:1">
      <c r="A165" s="173">
        <v>813</v>
      </c>
    </row>
    <row r="166" spans="1:1">
      <c r="A166" s="172">
        <v>1142</v>
      </c>
    </row>
    <row r="167" spans="1:1">
      <c r="A167" s="173">
        <v>1161</v>
      </c>
    </row>
    <row r="168" spans="1:1">
      <c r="A168" s="172">
        <v>657</v>
      </c>
    </row>
    <row r="169" spans="1:1">
      <c r="A169" s="173">
        <v>1134</v>
      </c>
    </row>
    <row r="170" spans="1:1">
      <c r="A170" s="172">
        <v>1190</v>
      </c>
    </row>
    <row r="171" spans="1:1">
      <c r="A171" s="173">
        <v>1357</v>
      </c>
    </row>
    <row r="172" spans="1:1">
      <c r="A172" s="172">
        <v>1390</v>
      </c>
    </row>
    <row r="173" spans="1:1">
      <c r="A173" s="173">
        <v>1385</v>
      </c>
    </row>
    <row r="174" spans="1:1">
      <c r="A174" s="172">
        <v>1068</v>
      </c>
    </row>
    <row r="175" spans="1:1">
      <c r="A175" s="173">
        <v>1052</v>
      </c>
    </row>
    <row r="176" spans="1:1">
      <c r="A176" s="172">
        <v>1051</v>
      </c>
    </row>
    <row r="177" spans="1:1">
      <c r="A177" s="173">
        <v>1050</v>
      </c>
    </row>
    <row r="178" spans="1:1">
      <c r="A178" s="172">
        <v>1062</v>
      </c>
    </row>
    <row r="179" spans="1:1">
      <c r="A179" s="173">
        <v>1360</v>
      </c>
    </row>
    <row r="180" spans="1:1">
      <c r="A180" s="172">
        <v>1077</v>
      </c>
    </row>
    <row r="181" spans="1:1">
      <c r="A181" s="173">
        <v>958</v>
      </c>
    </row>
    <row r="182" spans="1:1">
      <c r="A182" s="172">
        <v>1119</v>
      </c>
    </row>
    <row r="183" spans="1:1">
      <c r="A183" s="173">
        <v>1063</v>
      </c>
    </row>
    <row r="184" spans="1:1">
      <c r="A184" s="172">
        <v>1083</v>
      </c>
    </row>
    <row r="185" spans="1:1">
      <c r="A185" s="173">
        <v>1115</v>
      </c>
    </row>
    <row r="186" spans="1:1">
      <c r="A186" s="172">
        <v>976</v>
      </c>
    </row>
    <row r="187" spans="1:1">
      <c r="A187" s="173">
        <v>1413</v>
      </c>
    </row>
    <row r="188" spans="1:1">
      <c r="A188" s="172">
        <v>998</v>
      </c>
    </row>
    <row r="189" spans="1:1">
      <c r="A189" s="173">
        <v>1010</v>
      </c>
    </row>
    <row r="190" spans="1:1">
      <c r="A190" s="172">
        <v>965</v>
      </c>
    </row>
    <row r="191" spans="1:1">
      <c r="A191" s="173">
        <v>1129</v>
      </c>
    </row>
    <row r="192" spans="1:1">
      <c r="A192" s="172">
        <v>1031</v>
      </c>
    </row>
    <row r="193" spans="1:1">
      <c r="A193" s="173">
        <v>901</v>
      </c>
    </row>
    <row r="194" spans="1:1">
      <c r="A194" s="172">
        <v>883</v>
      </c>
    </row>
    <row r="195" spans="1:1">
      <c r="A195" s="173">
        <v>948</v>
      </c>
    </row>
    <row r="196" spans="1:1">
      <c r="A196" s="172">
        <v>903</v>
      </c>
    </row>
    <row r="197" spans="1:1">
      <c r="A197" s="173">
        <v>887</v>
      </c>
    </row>
    <row r="198" spans="1:1">
      <c r="A198" s="172">
        <v>1075</v>
      </c>
    </row>
    <row r="199" spans="1:1">
      <c r="A199" s="173">
        <v>1045</v>
      </c>
    </row>
    <row r="200" spans="1:1">
      <c r="A200" s="172">
        <v>823</v>
      </c>
    </row>
    <row r="201" spans="1:1">
      <c r="A201" s="173">
        <v>809</v>
      </c>
    </row>
    <row r="202" spans="1:1">
      <c r="A202" s="172">
        <v>791</v>
      </c>
    </row>
    <row r="203" spans="1:1">
      <c r="A203" s="173">
        <v>1165</v>
      </c>
    </row>
    <row r="204" spans="1:1">
      <c r="A204" s="172">
        <v>870</v>
      </c>
    </row>
    <row r="205" spans="1:1">
      <c r="A205" s="173">
        <v>946</v>
      </c>
    </row>
    <row r="206" spans="1:1">
      <c r="A206" s="172">
        <v>690</v>
      </c>
    </row>
    <row r="207" spans="1:1">
      <c r="A207" s="173">
        <v>704</v>
      </c>
    </row>
    <row r="208" spans="1:1">
      <c r="A208" s="172">
        <v>1146</v>
      </c>
    </row>
    <row r="209" spans="1:1">
      <c r="A209" s="173">
        <v>1145</v>
      </c>
    </row>
    <row r="210" spans="1:1">
      <c r="A210" s="172">
        <v>1167</v>
      </c>
    </row>
    <row r="211" spans="1:1">
      <c r="A211" s="173">
        <v>1158</v>
      </c>
    </row>
    <row r="212" spans="1:1">
      <c r="A212" s="172">
        <v>609</v>
      </c>
    </row>
    <row r="213" spans="1:1">
      <c r="A213" s="173">
        <v>866</v>
      </c>
    </row>
    <row r="214" spans="1:1">
      <c r="A214" s="172">
        <v>1365</v>
      </c>
    </row>
    <row r="215" spans="1:1">
      <c r="A215" s="173">
        <v>1381</v>
      </c>
    </row>
    <row r="216" spans="1:1">
      <c r="A216" s="172">
        <v>1394</v>
      </c>
    </row>
    <row r="217" spans="1:1">
      <c r="A217" s="173">
        <v>875</v>
      </c>
    </row>
    <row r="218" spans="1:1">
      <c r="A218" s="172">
        <v>1048</v>
      </c>
    </row>
    <row r="219" spans="1:1">
      <c r="A219" s="173">
        <v>610</v>
      </c>
    </row>
    <row r="220" spans="1:1">
      <c r="A220" s="172">
        <v>664</v>
      </c>
    </row>
    <row r="221" spans="1:1">
      <c r="A221" s="173">
        <v>1054</v>
      </c>
    </row>
    <row r="222" spans="1:1">
      <c r="A222" s="172">
        <v>1127</v>
      </c>
    </row>
    <row r="223" spans="1:1">
      <c r="A223" s="173">
        <v>1123</v>
      </c>
    </row>
    <row r="224" spans="1:1">
      <c r="A224" s="172">
        <v>956</v>
      </c>
    </row>
    <row r="225" spans="1:1">
      <c r="A225" s="173">
        <v>962</v>
      </c>
    </row>
    <row r="226" spans="1:1">
      <c r="A226" s="172">
        <v>979</v>
      </c>
    </row>
    <row r="227" spans="1:1">
      <c r="A227" s="173">
        <v>1044</v>
      </c>
    </row>
    <row r="228" spans="1:1">
      <c r="A228" s="172">
        <v>879</v>
      </c>
    </row>
    <row r="229" spans="1:1">
      <c r="A229" s="173">
        <v>1040</v>
      </c>
    </row>
    <row r="230" spans="1:1">
      <c r="A230" s="172">
        <v>885</v>
      </c>
    </row>
    <row r="231" spans="1:1">
      <c r="A231" s="173">
        <v>954</v>
      </c>
    </row>
    <row r="232" spans="1:1">
      <c r="A232" s="172">
        <v>679</v>
      </c>
    </row>
    <row r="233" spans="1:1">
      <c r="A233" s="173">
        <v>681</v>
      </c>
    </row>
    <row r="234" spans="1:1">
      <c r="A234" s="172">
        <v>904</v>
      </c>
    </row>
    <row r="235" spans="1:1">
      <c r="A235" s="173">
        <v>949</v>
      </c>
    </row>
    <row r="236" spans="1:1">
      <c r="A236" s="172">
        <v>701</v>
      </c>
    </row>
    <row r="237" spans="1:1">
      <c r="A237" s="173">
        <v>1008</v>
      </c>
    </row>
    <row r="238" spans="1:1">
      <c r="A238" s="172">
        <v>874</v>
      </c>
    </row>
    <row r="239" spans="1:1">
      <c r="A239" s="173">
        <v>871</v>
      </c>
    </row>
    <row r="240" spans="1:1">
      <c r="A240" s="172">
        <v>793</v>
      </c>
    </row>
    <row r="241" spans="1:1">
      <c r="A241" s="173">
        <v>1066</v>
      </c>
    </row>
    <row r="242" spans="1:1">
      <c r="A242" s="172">
        <v>1106</v>
      </c>
    </row>
    <row r="243" spans="1:1">
      <c r="A243" s="173">
        <v>1116</v>
      </c>
    </row>
    <row r="244" spans="1:1">
      <c r="A244" s="172">
        <v>674</v>
      </c>
    </row>
    <row r="245" spans="1:1">
      <c r="A245" s="173">
        <v>971</v>
      </c>
    </row>
    <row r="246" spans="1:1">
      <c r="A246" s="172">
        <v>726</v>
      </c>
    </row>
    <row r="247" spans="1:1">
      <c r="A247" s="173">
        <v>818</v>
      </c>
    </row>
    <row r="248" spans="1:1">
      <c r="A248" s="172">
        <v>1017</v>
      </c>
    </row>
    <row r="249" spans="1:1">
      <c r="A249" s="173">
        <v>927</v>
      </c>
    </row>
    <row r="250" spans="1:1">
      <c r="A250" s="172">
        <v>827</v>
      </c>
    </row>
    <row r="251" spans="1:1">
      <c r="A251" s="173">
        <v>867</v>
      </c>
    </row>
    <row r="252" spans="1:1">
      <c r="A252" s="172">
        <v>728</v>
      </c>
    </row>
    <row r="253" spans="1:1">
      <c r="A253" s="173">
        <v>661</v>
      </c>
    </row>
    <row r="254" spans="1:1">
      <c r="A254" s="172">
        <v>796</v>
      </c>
    </row>
    <row r="255" spans="1:1">
      <c r="A255" s="173">
        <v>654</v>
      </c>
    </row>
    <row r="256" spans="1:1">
      <c r="A256" s="172">
        <v>2071</v>
      </c>
    </row>
    <row r="257" spans="1:1">
      <c r="A257" s="173">
        <v>2500</v>
      </c>
    </row>
    <row r="258" spans="1:1">
      <c r="A258" s="172">
        <v>2830</v>
      </c>
    </row>
    <row r="259" spans="1:1">
      <c r="A259" s="173">
        <v>2516</v>
      </c>
    </row>
    <row r="260" spans="1:1">
      <c r="A260" s="172">
        <v>2478</v>
      </c>
    </row>
    <row r="261" spans="1:1">
      <c r="A261" s="173">
        <v>2020</v>
      </c>
    </row>
    <row r="262" spans="1:1">
      <c r="A262" s="172">
        <v>1798</v>
      </c>
    </row>
    <row r="263" spans="1:1">
      <c r="A263" s="173">
        <v>213</v>
      </c>
    </row>
    <row r="264" spans="1:1">
      <c r="A264" s="172">
        <v>2820</v>
      </c>
    </row>
    <row r="265" spans="1:1">
      <c r="A265" s="173">
        <v>2631</v>
      </c>
    </row>
    <row r="266" spans="1:1">
      <c r="A266" s="172">
        <v>2677</v>
      </c>
    </row>
    <row r="267" spans="1:1">
      <c r="A267" s="173">
        <v>826</v>
      </c>
    </row>
    <row r="268" spans="1:1">
      <c r="A268" s="172">
        <v>671</v>
      </c>
    </row>
    <row r="269" spans="1:1">
      <c r="A269" s="173">
        <v>667</v>
      </c>
    </row>
    <row r="270" spans="1:1">
      <c r="A270" s="172">
        <v>2318</v>
      </c>
    </row>
    <row r="271" spans="1:1">
      <c r="A271" s="173">
        <v>2123</v>
      </c>
    </row>
    <row r="272" spans="1:1">
      <c r="A272" s="172">
        <v>2125</v>
      </c>
    </row>
    <row r="273" spans="1:1">
      <c r="A273" s="173">
        <v>2131</v>
      </c>
    </row>
    <row r="274" spans="1:1">
      <c r="A274" s="172">
        <v>2141</v>
      </c>
    </row>
    <row r="275" spans="1:1">
      <c r="A275" s="173">
        <v>2144</v>
      </c>
    </row>
    <row r="276" spans="1:1">
      <c r="A276" s="172">
        <v>2157</v>
      </c>
    </row>
    <row r="277" spans="1:1">
      <c r="A277" s="173">
        <v>2165</v>
      </c>
    </row>
    <row r="278" spans="1:1">
      <c r="A278" s="172">
        <v>2168</v>
      </c>
    </row>
    <row r="279" spans="1:1">
      <c r="A279" s="173">
        <v>2219</v>
      </c>
    </row>
    <row r="280" spans="1:1">
      <c r="A280" s="172">
        <v>2222</v>
      </c>
    </row>
    <row r="281" spans="1:1">
      <c r="A281" s="173">
        <v>2227</v>
      </c>
    </row>
    <row r="282" spans="1:1">
      <c r="A282" s="172">
        <v>2232</v>
      </c>
    </row>
    <row r="283" spans="1:1">
      <c r="A283" s="173">
        <v>2250</v>
      </c>
    </row>
    <row r="284" spans="1:1">
      <c r="A284" s="172">
        <v>2340</v>
      </c>
    </row>
    <row r="285" spans="1:1">
      <c r="A285" s="173">
        <v>2356</v>
      </c>
    </row>
    <row r="286" spans="1:1">
      <c r="A286" s="172">
        <v>2362</v>
      </c>
    </row>
    <row r="287" spans="1:1">
      <c r="A287" s="173">
        <v>2523</v>
      </c>
    </row>
    <row r="288" spans="1:1">
      <c r="A288" s="172">
        <v>2592</v>
      </c>
    </row>
    <row r="289" spans="1:1">
      <c r="A289" s="173">
        <v>2600</v>
      </c>
    </row>
    <row r="290" spans="1:1">
      <c r="A290" s="172">
        <v>2637</v>
      </c>
    </row>
    <row r="291" spans="1:1">
      <c r="A291" s="173">
        <v>2731</v>
      </c>
    </row>
    <row r="292" spans="1:1">
      <c r="A292" s="172">
        <v>2751</v>
      </c>
    </row>
    <row r="293" spans="1:1">
      <c r="A293" s="173">
        <v>2754</v>
      </c>
    </row>
    <row r="294" spans="1:1">
      <c r="A294" s="172">
        <v>2756</v>
      </c>
    </row>
    <row r="295" spans="1:1">
      <c r="A295" s="173">
        <v>2758</v>
      </c>
    </row>
    <row r="296" spans="1:1">
      <c r="A296" s="172">
        <v>2802</v>
      </c>
    </row>
    <row r="297" spans="1:1">
      <c r="A297" s="173">
        <v>2806</v>
      </c>
    </row>
    <row r="298" spans="1:1">
      <c r="A298" s="172">
        <v>2807</v>
      </c>
    </row>
    <row r="299" spans="1:1">
      <c r="A299" s="173">
        <v>2827</v>
      </c>
    </row>
    <row r="300" spans="1:1">
      <c r="A300" s="174">
        <v>2274</v>
      </c>
    </row>
    <row r="301" spans="1:1">
      <c r="A301" s="175">
        <v>2408</v>
      </c>
    </row>
    <row r="302" spans="1:1">
      <c r="A302" s="174">
        <v>2455</v>
      </c>
    </row>
    <row r="303" spans="1:1">
      <c r="A303" s="175">
        <v>2345</v>
      </c>
    </row>
    <row r="304" spans="1:1">
      <c r="A304" s="174">
        <v>2178</v>
      </c>
    </row>
    <row r="305" spans="1:1">
      <c r="A305" s="175">
        <v>2801</v>
      </c>
    </row>
    <row r="306" spans="1:1">
      <c r="A306" s="174">
        <v>2188</v>
      </c>
    </row>
    <row r="307" spans="1:1">
      <c r="A307" s="175">
        <v>2257</v>
      </c>
    </row>
    <row r="308" spans="1:1">
      <c r="A308" s="174">
        <v>2295</v>
      </c>
    </row>
    <row r="309" spans="1:1">
      <c r="A309" s="175">
        <v>2146</v>
      </c>
    </row>
    <row r="310" spans="1:1">
      <c r="A310" s="174">
        <v>2298</v>
      </c>
    </row>
    <row r="311" spans="1:1">
      <c r="A311" s="175">
        <v>2811</v>
      </c>
    </row>
    <row r="312" spans="1:1">
      <c r="A312" s="174">
        <v>2170</v>
      </c>
    </row>
    <row r="313" spans="1:1">
      <c r="A313" s="173">
        <v>2835</v>
      </c>
    </row>
    <row r="314" spans="1:1">
      <c r="A314">
        <v>87</v>
      </c>
    </row>
  </sheetData>
  <sheetProtection formatCells="0" formatRows="0"/>
  <pageMargins left="0.7" right="0.7" top="0.75" bottom="0.75" header="0.3" footer="0.3"/>
  <pageSetup paperSize="9" orientation="portrait" r:id="rId1"/>
  <headerFooter>
    <oddHeader>&amp;C&amp;"Aptos"&amp;10&amp;K000000 PUBLIC&amp;1#_x000D_</oddHeader>
    <oddFooter>&amp;C_x000D_&amp;1#&amp;"Aptos"&amp;10&amp;K000000 PUBLIC</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83F19-DE02-4235-A7B5-069FE64218B2}">
  <dimension ref="A1:B13"/>
  <sheetViews>
    <sheetView workbookViewId="0">
      <selection activeCell="C17" sqref="C17"/>
    </sheetView>
  </sheetViews>
  <sheetFormatPr defaultRowHeight="14.5"/>
  <sheetData>
    <row r="1" spans="1:2">
      <c r="A1" t="s">
        <v>2</v>
      </c>
    </row>
    <row r="2" spans="1:2" ht="16.5">
      <c r="A2">
        <v>2842</v>
      </c>
      <c r="B2" s="141" t="s">
        <v>504</v>
      </c>
    </row>
    <row r="3" spans="1:2">
      <c r="A3">
        <v>2843</v>
      </c>
    </row>
    <row r="4" spans="1:2">
      <c r="A4">
        <v>2844</v>
      </c>
    </row>
    <row r="5" spans="1:2">
      <c r="A5">
        <v>2845</v>
      </c>
    </row>
    <row r="6" spans="1:2">
      <c r="A6">
        <v>2846</v>
      </c>
    </row>
    <row r="7" spans="1:2">
      <c r="A7">
        <v>2847</v>
      </c>
    </row>
    <row r="8" spans="1:2">
      <c r="A8">
        <v>2848</v>
      </c>
    </row>
    <row r="9" spans="1:2">
      <c r="A9">
        <v>2849</v>
      </c>
    </row>
    <row r="10" spans="1:2">
      <c r="A10">
        <v>2850</v>
      </c>
    </row>
    <row r="11" spans="1:2">
      <c r="A11">
        <v>2851</v>
      </c>
    </row>
    <row r="12" spans="1:2">
      <c r="A12">
        <v>2854</v>
      </c>
    </row>
    <row r="13" spans="1:2">
      <c r="A13">
        <v>2855</v>
      </c>
    </row>
  </sheetData>
  <sheetProtection formatCells="0" formatRows="0"/>
  <pageMargins left="0.7" right="0.7" top="0.75" bottom="0.75" header="0.3" footer="0.3"/>
  <pageSetup paperSize="9" orientation="portrait" r:id="rId1"/>
  <headerFooter>
    <oddHeader>&amp;C&amp;"Aptos"&amp;10&amp;K000000 PUBLIC&amp;1#_x000D_</oddHeader>
    <oddFooter>&amp;C_x000D_&amp;1#&amp;"Aptos"&amp;10&amp;K000000 PUBLIC</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5A781-B39E-47B1-AEB3-6F58E78443C1}">
  <sheetPr codeName="Sheet5"/>
  <dimension ref="A1:A3"/>
  <sheetViews>
    <sheetView workbookViewId="0"/>
  </sheetViews>
  <sheetFormatPr defaultColWidth="8.81640625" defaultRowHeight="14.5"/>
  <sheetData>
    <row r="1" spans="1:1">
      <c r="A1" s="4" t="s">
        <v>505</v>
      </c>
    </row>
    <row r="2" spans="1:1">
      <c r="A2" s="4" t="s">
        <v>506</v>
      </c>
    </row>
    <row r="3" spans="1:1">
      <c r="A3" s="4" t="s">
        <v>507</v>
      </c>
    </row>
  </sheetData>
  <sheetProtection formatCells="0" formatRows="0"/>
  <pageMargins left="0.7" right="0.7" top="0.75" bottom="0.75" header="0.3" footer="0.3"/>
  <pageSetup paperSize="9" orientation="portrait" r:id="rId1"/>
  <headerFooter>
    <oddHeader>&amp;C&amp;"Aptos"&amp;10&amp;K000000 PUBLIC&amp;1#_x000D_&amp;"Calibri"&amp;11&amp;K000000&amp;"Calibri"&amp;11&amp;K000000</oddHeader>
    <oddFooter>&amp;C&amp;"Calibri"&amp;11&amp;K000000_x000D_&amp;1#&amp;"Aptos"&amp;10&amp;K000000 PUBLIC</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Y D A A B Q S w M E F A A C A A g A P X Q a W 1 i 5 o R i m A A A A 9 w A A A B I A H A B D b 2 5 m a W c v U G F j a 2 F n Z S 5 4 b W w g o h g A K K A U A A A A A A A A A A A A A A A A A A A A A A A A A A A A h Y 8 x D o I w G I W v Q r r T l q r R k J + S 6 O A i i Y m J c W 1 K h U Y o h h b L 3 R w 8 k l c Q o 6 i b 4 / v e N 7 x 3 v 9 4 g 7 e s q u K j W 6 s Y k K M I U B c r I J t e m S F D n j u E C p R y 2 Q p 5 E o Y J B N j b u b Z 6 g 0 r l z T I j 3 H v s J b t q C M E o j c s g 2 O 1 m q W q C P r P / L o T b W C S M V 4 r B / j e E M R 9 M Z j i i b Y w p k p J B p 8 z X Y M P j Z / k B Y d Z X r W s W V C d d L I G M E 8 j 7 B H 1 B L A w Q U A A I A C A A 9 d B p b 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X Q a W y i K R 7 g O A A A A E Q A A A B M A H A B G b 3 J t d W x h c y 9 T Z W N 0 a W 9 u M S 5 t I K I Y A C i g F A A A A A A A A A A A A A A A A A A A A A A A A A A A A C t O T S 7 J z M 9 T C I b Q h t Y A U E s B A i 0 A F A A C A A g A P X Q a W 1 i 5 o R i m A A A A 9 w A A A B I A A A A A A A A A A A A A A A A A A A A A A E N v b m Z p Z y 9 Q Y W N r Y W d l L n h t b F B L A Q I t A B Q A A g A I A D 1 0 G l s P y u m r p A A A A O k A A A A T A A A A A A A A A A A A A A A A A P I A A A B b Q 2 9 u d G V u d F 9 U e X B l c 1 0 u e G 1 s U E s B A i 0 A F A A C A A g A P X Q a W 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L e e D M 8 b f n x J l 0 N s u I m k R L c A A A A A A g A A A A A A E G Y A A A A B A A A g A A A A Z G M i H g f k Y 5 / t t U / o x N N s Q m A b 1 v W U v p S u Y r 9 p w W 1 g N 3 8 A A A A A D o A A A A A C A A A g A A A A 4 5 C Z q p S R m h X f s G G o D r V M M m D Z T b 3 r / J S E y z k d X N 7 m 5 M h Q A A A A C n i 2 X j 9 s O G s P J f N k Y 5 h w 3 R 1 s i o z X b Y H p x 7 G d e Z O 6 e 9 a p u a S w e A i l t V t Q u H M Z 0 C w m L 0 e F p E 9 z H D z W H v E A A + y D c 3 / j t + O G L d L k q z C W V H Y 7 a v F A A A A A h 2 e T + f j 8 H T v z 0 o 2 Z 4 C a F M L z l N p U o z C W R t L C D S 2 w R v x m o Z R 3 0 v 5 W p V T K + d C x y 1 V w p H T 8 H + Y J l B c f C S v d v C P u x Y A = = < / D a t a M a s h u p > 
</file>

<file path=customXml/item2.xml><?xml version="1.0" encoding="utf-8"?>
<ct:contentTypeSchema xmlns:ct="http://schemas.microsoft.com/office/2006/metadata/contentType" xmlns:ma="http://schemas.microsoft.com/office/2006/metadata/properties/metaAttributes" ct:_="" ma:_="" ma:contentTypeName="Document" ma:contentTypeID="0x0101001649E780EB2ED742B39BDE5618E83D27" ma:contentTypeVersion="20" ma:contentTypeDescription="Create a new document." ma:contentTypeScope="" ma:versionID="3f1e3c1bfffd966e3bdf14210ac91bfe">
  <xsd:schema xmlns:xsd="http://www.w3.org/2001/XMLSchema" xmlns:xs="http://www.w3.org/2001/XMLSchema" xmlns:p="http://schemas.microsoft.com/office/2006/metadata/properties" xmlns:ns2="d317a873-e10a-49fd-a824-4b33cac9d5e0" xmlns:ns3="a5938255-f470-4ef2-bd11-5c82450bd812" targetNamespace="http://schemas.microsoft.com/office/2006/metadata/properties" ma:root="true" ma:fieldsID="7c1ba59cc7fbde543ecc2f42416d5357" ns2:_="" ns3:_="">
    <xsd:import namespace="d317a873-e10a-49fd-a824-4b33cac9d5e0"/>
    <xsd:import namespace="a5938255-f470-4ef2-bd11-5c82450bd81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SearchProperties" minOccurs="0"/>
                <xsd:element ref="ns2:SEPAEPTeam" minOccurs="0"/>
                <xsd:element ref="ns2:Documentnumber" minOccurs="0"/>
                <xsd:element ref="ns2:A2iReferenc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17a873-e10a-49fd-a824-4b33cac9d5e0"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1abd7744-4958-4c37-886f-e01d22e71ff3"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SEPAEPTeam" ma:index="23" nillable="true" ma:displayName="SEPA EP Team" ma:format="Dropdown" ma:internalName="SEPAEPTeam">
      <xsd:simpleType>
        <xsd:restriction base="dms:Choice">
          <xsd:enumeration value="AHSH"/>
          <xsd:enumeration value="GGCE"/>
          <xsd:enumeration value="ELB"/>
          <xsd:enumeration value="SWS"/>
          <xsd:enumeration value="NHNI"/>
          <xsd:enumeration value="Choice 6"/>
        </xsd:restriction>
      </xsd:simpleType>
    </xsd:element>
    <xsd:element name="Documentnumber" ma:index="24" nillable="true" ma:displayName="Document number" ma:format="Dropdown" ma:internalName="Documentnumber" ma:percentage="FALSE">
      <xsd:simpleType>
        <xsd:restriction base="dms:Number"/>
      </xsd:simpleType>
    </xsd:element>
    <xsd:element name="A2iReference" ma:index="25" nillable="true" ma:displayName="A2i Reference" ma:format="Dropdown" ma:internalName="A2iReferenc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5938255-f470-4ef2-bd11-5c82450bd81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0f84a12f-e662-4178-852c-6e52fb0676b0}" ma:internalName="TaxCatchAll" ma:showField="CatchAllData" ma:web="a5938255-f470-4ef2-bd11-5c82450bd812">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A2iReference xmlns="d317a873-e10a-49fd-a824-4b33cac9d5e0" xsi:nil="true"/>
    <lcf76f155ced4ddcb4097134ff3c332f xmlns="d317a873-e10a-49fd-a824-4b33cac9d5e0">
      <Terms xmlns="http://schemas.microsoft.com/office/infopath/2007/PartnerControls"/>
    </lcf76f155ced4ddcb4097134ff3c332f>
    <TaxCatchAll xmlns="a5938255-f470-4ef2-bd11-5c82450bd812" xsi:nil="true"/>
    <Documentnumber xmlns="d317a873-e10a-49fd-a824-4b33cac9d5e0" xsi:nil="true"/>
    <SEPAEPTeam xmlns="d317a873-e10a-49fd-a824-4b33cac9d5e0" xsi:nil="true"/>
  </documentManagement>
</p:properties>
</file>

<file path=customXml/itemProps1.xml><?xml version="1.0" encoding="utf-8"?>
<ds:datastoreItem xmlns:ds="http://schemas.openxmlformats.org/officeDocument/2006/customXml" ds:itemID="{85A4EF71-441D-4F03-9FE9-76C528623AFF}">
  <ds:schemaRefs>
    <ds:schemaRef ds:uri="http://schemas.microsoft.com/DataMashup"/>
  </ds:schemaRefs>
</ds:datastoreItem>
</file>

<file path=customXml/itemProps2.xml><?xml version="1.0" encoding="utf-8"?>
<ds:datastoreItem xmlns:ds="http://schemas.openxmlformats.org/officeDocument/2006/customXml" ds:itemID="{3F366877-329A-40D7-91CB-47E2617133C8}"/>
</file>

<file path=customXml/itemProps3.xml><?xml version="1.0" encoding="utf-8"?>
<ds:datastoreItem xmlns:ds="http://schemas.openxmlformats.org/officeDocument/2006/customXml" ds:itemID="{C867972F-6E63-46CA-8EA1-C53EED14C088}"/>
</file>

<file path=customXml/itemProps4.xml><?xml version="1.0" encoding="utf-8"?>
<ds:datastoreItem xmlns:ds="http://schemas.openxmlformats.org/officeDocument/2006/customXml" ds:itemID="{E19ABBE8-5BBD-46E0-8D72-867427919A9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Return information</vt:lpstr>
      <vt:lpstr>Pollutant emissions</vt:lpstr>
      <vt:lpstr>Waste transfers</vt:lpstr>
      <vt:lpstr>Carbon dioxide</vt:lpstr>
      <vt:lpstr>Codes</vt:lpstr>
      <vt:lpstr>Nil returns</vt:lpstr>
      <vt:lpstr>New sites</vt:lpstr>
      <vt:lpstr>PvActs</vt:lpstr>
      <vt:lpstr>PvUnits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2026-06-03T11:51:34Z</dcterms:created>
  <dcterms:modified xsi:type="dcterms:W3CDTF">2026-06-03T11:51:55Z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20c9faf-63bf-4a31-9cd9-de783d5c392c_Enabled">
    <vt:lpwstr>true</vt:lpwstr>
  </property>
  <property fmtid="{D5CDD505-2E9C-101B-9397-08002B2CF9AE}" pid="3" name="MSIP_Label_020c9faf-63bf-4a31-9cd9-de783d5c392c_SetDate">
    <vt:lpwstr>2026-06-03T11:51:49Z</vt:lpwstr>
  </property>
  <property fmtid="{D5CDD505-2E9C-101B-9397-08002B2CF9AE}" pid="4" name="MSIP_Label_020c9faf-63bf-4a31-9cd9-de783d5c392c_Method">
    <vt:lpwstr>Privileged</vt:lpwstr>
  </property>
  <property fmtid="{D5CDD505-2E9C-101B-9397-08002B2CF9AE}" pid="5" name="MSIP_Label_020c9faf-63bf-4a31-9cd9-de783d5c392c_Name">
    <vt:lpwstr>PUBLIC</vt:lpwstr>
  </property>
  <property fmtid="{D5CDD505-2E9C-101B-9397-08002B2CF9AE}" pid="6" name="MSIP_Label_020c9faf-63bf-4a31-9cd9-de783d5c392c_SiteId">
    <vt:lpwstr>5cf26d65-cf46-4c72-ba82-7577d9c2d7ab</vt:lpwstr>
  </property>
  <property fmtid="{D5CDD505-2E9C-101B-9397-08002B2CF9AE}" pid="7" name="MSIP_Label_020c9faf-63bf-4a31-9cd9-de783d5c392c_ActionId">
    <vt:lpwstr>52c91db7-b8eb-40a3-b950-c305be115475</vt:lpwstr>
  </property>
  <property fmtid="{D5CDD505-2E9C-101B-9397-08002B2CF9AE}" pid="8" name="MSIP_Label_020c9faf-63bf-4a31-9cd9-de783d5c392c_ContentBits">
    <vt:lpwstr>3</vt:lpwstr>
  </property>
  <property fmtid="{D5CDD505-2E9C-101B-9397-08002B2CF9AE}" pid="9" name="MSIP_Label_020c9faf-63bf-4a31-9cd9-de783d5c392c_Tag">
    <vt:lpwstr>10, 0, 1, 1</vt:lpwstr>
  </property>
  <property fmtid="{D5CDD505-2E9C-101B-9397-08002B2CF9AE}" pid="10" name="MSIP_Label_ea4fd52f-9814-4cae-aa53-0ea7b16cd381_Enabled">
    <vt:lpwstr>true</vt:lpwstr>
  </property>
  <property fmtid="{D5CDD505-2E9C-101B-9397-08002B2CF9AE}" pid="11" name="MediaServiceImageTags">
    <vt:lpwstr/>
  </property>
  <property fmtid="{D5CDD505-2E9C-101B-9397-08002B2CF9AE}" pid="12" name="MSIP_Label_ea4fd52f-9814-4cae-aa53-0ea7b16cd381_SetDate">
    <vt:lpwstr>2023-01-25T14:36:32Z</vt:lpwstr>
  </property>
  <property fmtid="{D5CDD505-2E9C-101B-9397-08002B2CF9AE}" pid="13" name="ContentTypeId">
    <vt:lpwstr>0x0101001649E780EB2ED742B39BDE5618E83D27</vt:lpwstr>
  </property>
  <property fmtid="{D5CDD505-2E9C-101B-9397-08002B2CF9AE}" pid="14" name="NIC">
    <vt:lpwstr>2875</vt:lpwstr>
  </property>
  <property fmtid="{D5CDD505-2E9C-101B-9397-08002B2CF9AE}" pid="15" name="Testing">
    <vt:lpwstr>No</vt:lpwstr>
  </property>
  <property fmtid="{D5CDD505-2E9C-101B-9397-08002B2CF9AE}" pid="16" name="MSIP_Label_ea4fd52f-9814-4cae-aa53-0ea7b16cd381_Method">
    <vt:lpwstr>Privileged</vt:lpwstr>
  </property>
  <property fmtid="{D5CDD505-2E9C-101B-9397-08002B2CF9AE}" pid="17" name="MSIP_Label_ea4fd52f-9814-4cae-aa53-0ea7b16cd381_SiteId">
    <vt:lpwstr>5cf26d65-cf46-4c72-ba82-7577d9c2d7ab</vt:lpwstr>
  </property>
  <property fmtid="{D5CDD505-2E9C-101B-9397-08002B2CF9AE}" pid="18" name="Year">
    <vt:lpwstr>2025</vt:lpwstr>
  </property>
  <property fmtid="{D5CDD505-2E9C-101B-9397-08002B2CF9AE}" pid="19" name="MSIP_Label_ea4fd52f-9814-4cae-aa53-0ea7b16cd381_Name">
    <vt:lpwstr>Official General</vt:lpwstr>
  </property>
  <property fmtid="{D5CDD505-2E9C-101B-9397-08002B2CF9AE}" pid="20" name="MSIP_Label_ea4fd52f-9814-4cae-aa53-0ea7b16cd381_ContentBits">
    <vt:lpwstr>3</vt:lpwstr>
  </property>
  <property fmtid="{D5CDD505-2E9C-101B-9397-08002B2CF9AE}" pid="21" name="MSIP_Label_ea4fd52f-9814-4cae-aa53-0ea7b16cd381_ActionId">
    <vt:lpwstr>92acad45-0540-40df-8f83-9154a9340c39</vt:lpwstr>
  </property>
</Properties>
</file>